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426"/>
  <workbookPr autoCompressPictures="0"/>
  <bookViews>
    <workbookView xWindow="0" yWindow="-440" windowWidth="27320" windowHeight="15360" activeTab="1"/>
  </bookViews>
  <sheets>
    <sheet name="P12-36 facts" sheetId="3" r:id="rId1"/>
    <sheet name="Budgeted stmts" sheetId="4"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50" i="4" l="1"/>
  <c r="P64" i="3"/>
  <c r="P63" i="3"/>
  <c r="M54" i="4"/>
  <c r="O47" i="4"/>
  <c r="O46" i="4"/>
  <c r="G15" i="4"/>
  <c r="I50" i="4"/>
  <c r="I25" i="4"/>
  <c r="J25" i="4"/>
  <c r="G14" i="4"/>
  <c r="G12" i="4"/>
  <c r="P7" i="4"/>
  <c r="G40" i="4"/>
  <c r="P5" i="4"/>
  <c r="G7" i="4"/>
  <c r="I8" i="4"/>
  <c r="I9" i="4"/>
  <c r="I43" i="4"/>
  <c r="P20" i="4"/>
  <c r="I19" i="4"/>
  <c r="Q51" i="3"/>
  <c r="O51" i="3"/>
  <c r="N3" i="3"/>
  <c r="B63" i="3"/>
  <c r="D63" i="3"/>
  <c r="H63" i="3"/>
  <c r="H61" i="3"/>
  <c r="G49" i="3"/>
  <c r="F49" i="3"/>
  <c r="N61" i="3"/>
  <c r="L61" i="3"/>
  <c r="P61" i="3"/>
  <c r="N60" i="3"/>
  <c r="L64" i="3"/>
  <c r="L63" i="3"/>
  <c r="L60" i="3"/>
  <c r="Q50" i="3"/>
  <c r="Q48" i="3"/>
  <c r="Q47" i="3"/>
  <c r="Q46" i="3"/>
  <c r="O50" i="3"/>
  <c r="M55" i="3"/>
  <c r="M54" i="3"/>
  <c r="L55" i="3"/>
  <c r="L54" i="3"/>
  <c r="O48" i="3"/>
  <c r="O47" i="3"/>
  <c r="O46" i="3"/>
  <c r="M51" i="3"/>
  <c r="P51" i="3"/>
  <c r="M50" i="3"/>
  <c r="M49" i="3"/>
  <c r="M48" i="3"/>
  <c r="M47" i="3"/>
  <c r="M46" i="3"/>
  <c r="V26" i="3"/>
  <c r="V25" i="3"/>
  <c r="Q38" i="3"/>
  <c r="O38" i="3"/>
  <c r="V22" i="3"/>
  <c r="Q37" i="3"/>
  <c r="O37" i="3"/>
  <c r="V21" i="3"/>
  <c r="X20" i="3"/>
  <c r="V20" i="3"/>
  <c r="X19" i="3"/>
  <c r="V19" i="3"/>
  <c r="R28" i="3"/>
  <c r="P28" i="3"/>
  <c r="R26" i="3"/>
  <c r="P26" i="3"/>
  <c r="N19" i="3"/>
  <c r="L19" i="3"/>
  <c r="R25" i="3"/>
  <c r="R27" i="3"/>
  <c r="P25" i="3"/>
  <c r="P27" i="3"/>
  <c r="P29" i="3"/>
  <c r="U25" i="3"/>
  <c r="N18" i="3"/>
  <c r="L18" i="3"/>
  <c r="E28" i="3"/>
  <c r="C28" i="3"/>
  <c r="D43" i="3"/>
  <c r="E27" i="3"/>
  <c r="C27" i="3"/>
  <c r="D42" i="3"/>
  <c r="H25" i="3"/>
  <c r="F25" i="3"/>
  <c r="H38" i="3"/>
  <c r="F38" i="3"/>
  <c r="E21" i="3"/>
  <c r="D21" i="3"/>
  <c r="H36" i="3"/>
  <c r="F36" i="3"/>
  <c r="E20" i="3"/>
  <c r="D20" i="3"/>
  <c r="O48" i="4"/>
  <c r="G46" i="4"/>
  <c r="I46" i="4"/>
  <c r="R29" i="3"/>
  <c r="U26" i="3"/>
  <c r="N54" i="3"/>
  <c r="O49" i="3"/>
  <c r="J26" i="4"/>
  <c r="N55" i="3"/>
  <c r="Q49" i="3"/>
  <c r="I51" i="4"/>
  <c r="G30" i="4"/>
  <c r="G29" i="4"/>
  <c r="I31" i="4"/>
  <c r="J31" i="4"/>
  <c r="I40" i="4"/>
  <c r="I27" i="4"/>
  <c r="J27" i="4"/>
  <c r="I49" i="3"/>
  <c r="I18" i="4"/>
  <c r="I20" i="4"/>
  <c r="I38" i="4"/>
  <c r="Q18" i="3"/>
  <c r="Q19" i="3"/>
  <c r="Q20" i="3"/>
  <c r="F61" i="3"/>
  <c r="I61" i="3"/>
  <c r="R49" i="3"/>
  <c r="P60" i="3"/>
  <c r="R61" i="3"/>
  <c r="I63" i="3"/>
  <c r="P47" i="3"/>
  <c r="P49" i="3"/>
  <c r="P50" i="3"/>
  <c r="R47" i="3"/>
  <c r="R50" i="3"/>
  <c r="P46" i="3"/>
  <c r="P48" i="3"/>
  <c r="R46" i="3"/>
  <c r="R48" i="3"/>
  <c r="R51" i="3"/>
  <c r="B21" i="3"/>
  <c r="H21" i="3"/>
  <c r="L38" i="3"/>
  <c r="B20" i="3"/>
  <c r="H20" i="3"/>
  <c r="L37" i="3"/>
  <c r="F20" i="3"/>
  <c r="H22" i="3"/>
  <c r="I32" i="4"/>
  <c r="N54" i="4"/>
  <c r="O54" i="4"/>
  <c r="I54" i="4"/>
  <c r="I55" i="4"/>
  <c r="I47" i="4"/>
  <c r="R52" i="3"/>
  <c r="N64" i="3"/>
  <c r="P52" i="3"/>
  <c r="N63" i="3"/>
  <c r="I65" i="3"/>
  <c r="F21" i="3"/>
  <c r="F22" i="3"/>
  <c r="P37" i="3"/>
  <c r="B28" i="3"/>
  <c r="D28" i="3"/>
  <c r="H28" i="3"/>
  <c r="H29" i="3"/>
  <c r="H35" i="3"/>
  <c r="H37" i="3"/>
  <c r="H39" i="3"/>
  <c r="B43" i="3"/>
  <c r="H43" i="3"/>
  <c r="H45" i="3"/>
  <c r="W26" i="3"/>
  <c r="W20" i="3"/>
  <c r="Y20" i="3"/>
  <c r="P38" i="3"/>
  <c r="R38" i="3"/>
  <c r="J32" i="4"/>
  <c r="R64" i="3"/>
  <c r="I55" i="3"/>
  <c r="J54" i="4"/>
  <c r="J52" i="4"/>
  <c r="J50" i="4"/>
  <c r="J53" i="4"/>
  <c r="J51" i="4"/>
  <c r="J47" i="4"/>
  <c r="J40" i="4"/>
  <c r="J55" i="4"/>
  <c r="J46" i="4"/>
  <c r="J43" i="4"/>
  <c r="J38" i="4"/>
  <c r="R65" i="3"/>
  <c r="F35" i="3"/>
  <c r="F37" i="3"/>
  <c r="F39" i="3"/>
  <c r="B42" i="3"/>
  <c r="F42" i="3"/>
  <c r="F45" i="3"/>
  <c r="I45" i="3"/>
  <c r="B27" i="3"/>
  <c r="D27" i="3"/>
  <c r="F27" i="3"/>
  <c r="F29" i="3"/>
  <c r="I29" i="3"/>
  <c r="H50" i="3"/>
  <c r="U27" i="3"/>
  <c r="X22" i="3"/>
  <c r="Y22" i="3"/>
  <c r="W25" i="3"/>
  <c r="W19" i="3"/>
  <c r="Y19" i="3"/>
  <c r="P39" i="3"/>
  <c r="X21" i="3"/>
  <c r="Y21" i="3"/>
  <c r="R37" i="3"/>
  <c r="R39" i="3"/>
  <c r="H51" i="3"/>
  <c r="Y23" i="3"/>
  <c r="H52" i="3"/>
  <c r="I53" i="3"/>
  <c r="I54" i="3"/>
  <c r="I56" i="3"/>
</calcChain>
</file>

<file path=xl/sharedStrings.xml><?xml version="1.0" encoding="utf-8"?>
<sst xmlns="http://schemas.openxmlformats.org/spreadsheetml/2006/main" count="327" uniqueCount="212">
  <si>
    <t>Input Prices</t>
  </si>
  <si>
    <t>Cloth</t>
  </si>
  <si>
    <t>Wood</t>
  </si>
  <si>
    <t>per yard</t>
  </si>
  <si>
    <t>per board foot</t>
  </si>
  <si>
    <t>Direct materials:</t>
  </si>
  <si>
    <t>Direct manufacturing labor:</t>
  </si>
  <si>
    <t>yards</t>
  </si>
  <si>
    <t>Regular</t>
  </si>
  <si>
    <t>Deluxe</t>
  </si>
  <si>
    <t>hours</t>
  </si>
  <si>
    <t>Setup-hours per batch</t>
  </si>
  <si>
    <t>Input Quantities per Unit of Output (per pair of sandals)</t>
  </si>
  <si>
    <t>board ft</t>
  </si>
  <si>
    <t>Beginning inventory</t>
  </si>
  <si>
    <t>Target ending inventory</t>
  </si>
  <si>
    <t>Cost of beginning inventory</t>
  </si>
  <si>
    <t>Direct Materials Inventory (FIFO)</t>
  </si>
  <si>
    <t>Selling price</t>
  </si>
  <si>
    <t>Target ending inventory in units</t>
  </si>
  <si>
    <t>Beginning inventory in units</t>
  </si>
  <si>
    <t>Beginning inventory in dollars</t>
  </si>
  <si>
    <t>Sales and Finished Goods Inventory (FIFO)</t>
  </si>
  <si>
    <t>Batch and shipping information</t>
  </si>
  <si>
    <t>One batch of sandals</t>
  </si>
  <si>
    <t>pairs</t>
  </si>
  <si>
    <t xml:space="preserve">Expected sales in units </t>
  </si>
  <si>
    <t>One shipment</t>
  </si>
  <si>
    <t>All Sandals</t>
  </si>
  <si>
    <t>Setup</t>
  </si>
  <si>
    <t>Processing</t>
  </si>
  <si>
    <t>Inspection</t>
  </si>
  <si>
    <t>Rate</t>
  </si>
  <si>
    <t>per setup-hour</t>
  </si>
  <si>
    <t>per DMLH</t>
  </si>
  <si>
    <t>per mfg labor-hour (DMLH)</t>
  </si>
  <si>
    <t>Setup-hours</t>
  </si>
  <si>
    <t>Shipping</t>
  </si>
  <si>
    <t>Sales revenue</t>
  </si>
  <si>
    <t># of shipments</t>
  </si>
  <si>
    <t>per shipment</t>
  </si>
  <si>
    <t>1.a</t>
  </si>
  <si>
    <t>Total</t>
  </si>
  <si>
    <t>Units</t>
  </si>
  <si>
    <t>Selling Price</t>
  </si>
  <si>
    <t>Total Revenues</t>
  </si>
  <si>
    <t>Revenues Budget</t>
  </si>
  <si>
    <t>For the Month of June, 2012</t>
  </si>
  <si>
    <t>1.b</t>
  </si>
  <si>
    <t>Budgeted unit sales</t>
  </si>
  <si>
    <t>Add: target ending finished goods inventory</t>
  </si>
  <si>
    <t>Total required units</t>
  </si>
  <si>
    <t>Deduct: beginning finished goods inventory</t>
  </si>
  <si>
    <t>Units of finished goods to be produced</t>
  </si>
  <si>
    <t>1.c</t>
  </si>
  <si>
    <t xml:space="preserve">Wood </t>
  </si>
  <si>
    <t>Direct Material Usage Budget in Quantity and Dollars</t>
  </si>
  <si>
    <t>Physical Units Budget</t>
  </si>
  <si>
    <t>Direct materials required for</t>
  </si>
  <si>
    <t xml:space="preserve">Regular </t>
  </si>
  <si>
    <t>Total quantity of direct materials to be used</t>
  </si>
  <si>
    <t>Cost Budget</t>
  </si>
  <si>
    <t>Available from beg. Direct materials inventory</t>
  </si>
  <si>
    <t>units</t>
  </si>
  <si>
    <t>yds</t>
  </si>
  <si>
    <t>bd ft</t>
  </si>
  <si>
    <t>To be purchased this period</t>
  </si>
  <si>
    <t>Direct materials to be used this period</t>
  </si>
  <si>
    <t>Product Production Budget</t>
  </si>
  <si>
    <t>Direct Material Purchases Budget</t>
  </si>
  <si>
    <t>To be used in production</t>
  </si>
  <si>
    <t>Add: Target ending direct material inventory</t>
  </si>
  <si>
    <t>Total requirements</t>
  </si>
  <si>
    <t>Deduct: beginning direct material inventory</t>
  </si>
  <si>
    <t>Purchases to be made</t>
  </si>
  <si>
    <t>1.d</t>
  </si>
  <si>
    <t>Direct Manufacturing Labor Costs Budget</t>
  </si>
  <si>
    <t>Produced</t>
  </si>
  <si>
    <t>Output Units</t>
  </si>
  <si>
    <t>Hours</t>
  </si>
  <si>
    <t>Direct Mfg Labor</t>
  </si>
  <si>
    <t>Hours per Unit</t>
  </si>
  <si>
    <t>1.e</t>
  </si>
  <si>
    <t>Machine setup</t>
  </si>
  <si>
    <t>Pairs per batch</t>
  </si>
  <si>
    <t>Total batches</t>
  </si>
  <si>
    <t>Note:</t>
  </si>
  <si>
    <t>1.f</t>
  </si>
  <si>
    <t>1.c (continued)</t>
  </si>
  <si>
    <t>Hr Wage</t>
  </si>
  <si>
    <t>DMLHs</t>
  </si>
  <si>
    <t># pairs of sandals</t>
  </si>
  <si>
    <t>Unit Costs of Ending Finished Goods Inventory</t>
  </si>
  <si>
    <t>Cost per</t>
  </si>
  <si>
    <t>Unit of input</t>
  </si>
  <si>
    <t>Direct manufacturing labor</t>
  </si>
  <si>
    <t>Machine Setup</t>
  </si>
  <si>
    <t>Hours per unit</t>
  </si>
  <si>
    <t>Ending Inventories Budget</t>
  </si>
  <si>
    <t>Direct Materials</t>
  </si>
  <si>
    <t>Finished goods</t>
  </si>
  <si>
    <t>Total ending inventory</t>
  </si>
  <si>
    <t>Quantity</t>
  </si>
  <si>
    <t>Cost per unit</t>
  </si>
  <si>
    <t>1.f (continued)</t>
  </si>
  <si>
    <t>1.g</t>
  </si>
  <si>
    <t>Cost of Goods Sold Budget</t>
  </si>
  <si>
    <t>Beginning finished goods inventory, June 1</t>
  </si>
  <si>
    <t>Direct materials used (requirement c)</t>
  </si>
  <si>
    <t>Direct manufacturing labor (requirement d)</t>
  </si>
  <si>
    <t>Manufacturing overhead (requirement e)</t>
  </si>
  <si>
    <t>Cost of goods manufactured</t>
  </si>
  <si>
    <t>Cost of goods available for sale</t>
  </si>
  <si>
    <t>Deduct ending finished goods inventory, June 30 (requirement f)</t>
  </si>
  <si>
    <t>Cost of goods sold</t>
  </si>
  <si>
    <t>Hrs per setup</t>
  </si>
  <si>
    <t>(</t>
  </si>
  <si>
    <t>)</t>
  </si>
  <si>
    <t>Nonmanufacturing Costs Budget</t>
  </si>
  <si>
    <t>1.h</t>
  </si>
  <si>
    <t>Marketing and general administrations</t>
  </si>
  <si>
    <t>Total nonmanufacturing costs</t>
  </si>
  <si>
    <t>pairs per shipment</t>
  </si>
  <si>
    <t>pairs   /</t>
  </si>
  <si>
    <t>X</t>
  </si>
  <si>
    <t>June-Mfg Overhead costs</t>
  </si>
  <si>
    <t>June-Nonmfg  costs</t>
  </si>
  <si>
    <t>Marketing &amp; general admin</t>
  </si>
  <si>
    <t>per pair =</t>
  </si>
  <si>
    <t xml:space="preserve">Input per </t>
  </si>
  <si>
    <t>unit output</t>
  </si>
  <si>
    <t>Denominator Activity</t>
  </si>
  <si>
    <t>Manufacturing Overhead Costs Budget</t>
  </si>
  <si>
    <t xml:space="preserve">Cash Balance, June 1 </t>
  </si>
  <si>
    <t>Collections from May accounts receivable</t>
  </si>
  <si>
    <t>Collections from June accounts receivable</t>
  </si>
  <si>
    <t>Total collection from customers</t>
  </si>
  <si>
    <t xml:space="preserve">Total cash available for needs </t>
  </si>
  <si>
    <t>Add receipts:</t>
  </si>
  <si>
    <t>Deduct cash disbursements:</t>
  </si>
  <si>
    <t>Direct material purchases in May</t>
  </si>
  <si>
    <t>Direct material purchases in June</t>
  </si>
  <si>
    <t>Manufacturing overhead</t>
  </si>
  <si>
    <t>Nonmanufacturing costs</t>
  </si>
  <si>
    <t>Taxes</t>
  </si>
  <si>
    <t>Dividends</t>
  </si>
  <si>
    <t>Total disbursements</t>
  </si>
  <si>
    <t>Ending cash balance, June 30</t>
  </si>
  <si>
    <t>Financing (Interest paid)</t>
  </si>
  <si>
    <t>Gross margin</t>
  </si>
  <si>
    <t>Operating (nonmanufacturing) costs</t>
  </si>
  <si>
    <t>Bad debt expense</t>
  </si>
  <si>
    <t>Interest expense (for June)</t>
  </si>
  <si>
    <t>Net income</t>
  </si>
  <si>
    <t>Total expenses</t>
  </si>
  <si>
    <t>% of</t>
  </si>
  <si>
    <t>Sales</t>
  </si>
  <si>
    <t>Revenues (Sales)</t>
  </si>
  <si>
    <t>% of ttl</t>
  </si>
  <si>
    <t>Assets</t>
  </si>
  <si>
    <t>Cash</t>
  </si>
  <si>
    <t>Accounts receivable</t>
  </si>
  <si>
    <t>Less:  Allowance for doubtful accounts</t>
  </si>
  <si>
    <t>Inventories</t>
  </si>
  <si>
    <t>Direct materials</t>
  </si>
  <si>
    <t>Fixed assets</t>
  </si>
  <si>
    <t>Less: Accumulated depreciation</t>
  </si>
  <si>
    <t>Total Assets</t>
  </si>
  <si>
    <t xml:space="preserve"> </t>
  </si>
  <si>
    <t>Liabilities and Equity</t>
  </si>
  <si>
    <t xml:space="preserve">Accounts payable </t>
  </si>
  <si>
    <t>Interest payable</t>
  </si>
  <si>
    <t>Long-term debt</t>
  </si>
  <si>
    <t>Common stock</t>
  </si>
  <si>
    <t>Retained earnings</t>
  </si>
  <si>
    <t>Total liabilities and equity</t>
  </si>
  <si>
    <t>Beg Bal</t>
  </si>
  <si>
    <t>Additional Information provided in problem.</t>
  </si>
  <si>
    <t>1st month</t>
  </si>
  <si>
    <t>collected</t>
  </si>
  <si>
    <t>2nd month</t>
  </si>
  <si>
    <t>bad debt</t>
  </si>
  <si>
    <t>not coll.</t>
  </si>
  <si>
    <t xml:space="preserve">pay </t>
  </si>
  <si>
    <t>* All sales are on account - this would be Accounts receivable!</t>
  </si>
  <si>
    <t>* All purchases are on account - this would be Accounts payable!</t>
  </si>
  <si>
    <t>* All costs are paid in the month incurred.</t>
  </si>
  <si>
    <t xml:space="preserve">* May 31 taxes owed  are paid in June. No inc tax owed in June. </t>
  </si>
  <si>
    <t>* Monthly interest payments on long-term loan paid monthly.</t>
  </si>
  <si>
    <t>* Processing &amp; setup costs 70% are paid and 30% depreciated.</t>
  </si>
  <si>
    <t>* Marketing &amp; Gen Admin costs 90% are paid &amp; 10% depreciated.</t>
  </si>
  <si>
    <t>Direct Mfg labor (all paid in June)</t>
  </si>
  <si>
    <t>AccDepr</t>
  </si>
  <si>
    <t>Beg Bal-&gt;</t>
  </si>
  <si>
    <t>NOTE A:  Some statement info will come from textbook &amp; some from schedules</t>
  </si>
  <si>
    <t>* Cash dividend declared and paid in June</t>
  </si>
  <si>
    <t>NOTE B:  Finish the calculations in this section</t>
  </si>
  <si>
    <t>Must equal!</t>
  </si>
  <si>
    <t>TYVA - facts</t>
  </si>
  <si>
    <t>TYVA Cash Budget</t>
  </si>
  <si>
    <t>TYVA Budgeted Income Statement</t>
  </si>
  <si>
    <t>TYVA Budgeted Balance Sheet</t>
  </si>
  <si>
    <t>June 30, 2013</t>
  </si>
  <si>
    <t xml:space="preserve"> For the Month of June, 2013</t>
  </si>
  <si>
    <t>For the Month of June, 2013</t>
  </si>
  <si>
    <t>pay off bal</t>
  </si>
  <si>
    <t>Mfg OH</t>
  </si>
  <si>
    <t>NonMfg</t>
  </si>
  <si>
    <t>A/R</t>
  </si>
  <si>
    <t>ATTENTION:                                                   The facts of this case are listed at the top of the worksheet above the black bar.  All of the schedules for requirement #1 are completed on this worksheet.   Statistical and/or financial information pulled directly into a schedule from the fact section are identified in "black" font.   Statistical and/or financial information pulled from a schedule are identified in "red" font.   Please review each schedule carefully.  For this worksheet, you will prepare three budget statements.    It is important that you understand the purpose of each schedule, in order to properly analyze the statements.                                            Financial information from all of the schedules, except for 1.b, are necessary to complete the budgeted statements (i.e., Cash, Income Statement, and Balance Sheet).</t>
  </si>
  <si>
    <t>PROBLEM 12-36 BUDGETED STATEMENTS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</si>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</sst>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7" x14ac:knownFonts="1">
    <font>
      <sz val="11"/>
      <color theme="1"/>
      <name val="Calibri"/>
      <family val="2"/>
      <scheme val="minor"/>
    </font>
    <font>
      <sz val="12"/>
      <color theme="1"/>
      <name val="Arial"/>
      <family val="2"/>
    </font>
    <font>
      <u/>
      <sz val="12"/>
      <color theme="1"/>
      <name val="Arial"/>
      <family val="2"/>
    </font>
    <font>
      <sz val="12"/>
      <name val="Arial"/>
      <family val="2"/>
    </font>
    <font>
      <sz val="12"/>
      <color rgb="FF0070C0"/>
      <name val="Arial Narrow"/>
      <family val="2"/>
    </font>
    <font>
      <sz val="12"/>
      <color theme="1"/>
      <name val="Arial Narrow"/>
      <family val="2"/>
    </font>
    <font>
      <sz val="12"/>
      <name val="Arial Narrow"/>
      <family val="2"/>
    </font>
    <font>
      <sz val="12"/>
      <color rgb="FFFF0000"/>
      <name val="Arial"/>
      <family val="2"/>
    </font>
    <font>
      <b/>
      <sz val="14"/>
      <color rgb="FFFF0000"/>
      <name val="Arial"/>
      <family val="2"/>
    </font>
    <font>
      <u/>
      <sz val="12"/>
      <color theme="1"/>
      <name val="Arial Narrow"/>
      <family val="2"/>
    </font>
    <font>
      <sz val="12"/>
      <color rgb="FF00B050"/>
      <name val="Arial"/>
      <family val="2"/>
    </font>
    <font>
      <b/>
      <sz val="12"/>
      <color theme="1"/>
      <name val="Arial Narrow"/>
      <family val="2"/>
    </font>
    <font>
      <b/>
      <i/>
      <sz val="12"/>
      <color theme="1"/>
      <name val="Arial Narrow"/>
      <family val="2"/>
    </font>
    <font>
      <sz val="11"/>
      <color theme="1"/>
      <name val="Arial Narrow"/>
      <family val="2"/>
    </font>
    <font>
      <sz val="12"/>
      <color rgb="FFFF0000"/>
      <name val="Arial Narrow"/>
      <family val="2"/>
    </font>
    <font>
      <sz val="14"/>
      <color theme="1"/>
      <name val="Arial"/>
      <family val="2"/>
    </font>
    <font>
      <i/>
      <sz val="12"/>
      <color theme="1"/>
      <name val="Arial Narrow"/>
      <family val="2"/>
    </font>
    <font>
      <i/>
      <sz val="12"/>
      <color rgb="FF00B050"/>
      <name val="Arial Narrow"/>
      <family val="2"/>
    </font>
    <font>
      <i/>
      <sz val="12"/>
      <color rgb="FFFF0000"/>
      <name val="Arial Narrow"/>
      <family val="2"/>
    </font>
    <font>
      <i/>
      <sz val="12"/>
      <name val="Arial Narrow"/>
      <family val="2"/>
    </font>
    <font>
      <b/>
      <i/>
      <sz val="12"/>
      <color rgb="FF0070C0"/>
      <name val="Arial Narrow"/>
      <family val="2"/>
    </font>
    <font>
      <b/>
      <sz val="14"/>
      <color rgb="FFFF0000"/>
      <name val="Arial Narrow"/>
      <family val="2"/>
    </font>
    <font>
      <b/>
      <sz val="12"/>
      <color rgb="FF0070C0"/>
      <name val="Arial Narrow"/>
      <family val="2"/>
    </font>
    <font>
      <u/>
      <sz val="12"/>
      <color rgb="FF0070C0"/>
      <name val="Arial Narrow"/>
      <family val="2"/>
    </font>
    <font>
      <sz val="10"/>
      <color theme="1"/>
      <name val="Arial Narrow"/>
      <family val="2"/>
    </font>
    <font>
      <sz val="20"/>
      <color rgb="FF00B050"/>
      <name val="Arial Narrow"/>
      <family val="2"/>
    </font>
    <font>
      <sz val="8"/>
      <name val="Calibri"/>
      <family val="2"/>
      <scheme val="minor"/>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double">
        <color auto="1"/>
      </bottom>
      <diagonal/>
    </border>
    <border>
      <left/>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double">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top style="thin">
        <color auto="1"/>
      </top>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1">
    <xf numFmtId="0" fontId="0" fillId="0" borderId="0"/>
  </cellStyleXfs>
  <cellXfs count="218">
    <xf numFmtId="0" fontId="0" fillId="0" borderId="0" xfId="0"/>
    <xf numFmtId="0" fontId="1" fillId="0" borderId="0" xfId="0" applyFont="1"/>
    <xf numFmtId="165" fontId="1" fillId="0" borderId="0" xfId="0" applyNumberFormat="1" applyFont="1"/>
    <xf numFmtId="0" fontId="1" fillId="0" borderId="0" xfId="0" applyFont="1" applyBorder="1"/>
    <xf numFmtId="3" fontId="1" fillId="0" borderId="0" xfId="0" applyNumberFormat="1" applyFont="1" applyBorder="1"/>
    <xf numFmtId="0" fontId="1" fillId="0" borderId="8" xfId="0" applyFont="1" applyBorder="1"/>
    <xf numFmtId="0" fontId="1" fillId="0" borderId="7" xfId="0" applyFont="1" applyBorder="1"/>
    <xf numFmtId="0" fontId="1" fillId="0" borderId="10" xfId="0" applyFont="1" applyBorder="1"/>
    <xf numFmtId="0" fontId="1" fillId="0" borderId="11" xfId="0" applyFont="1" applyBorder="1"/>
    <xf numFmtId="0" fontId="1" fillId="0" borderId="12" xfId="0" applyFont="1" applyBorder="1"/>
    <xf numFmtId="0" fontId="1" fillId="0" borderId="5" xfId="0" applyFont="1" applyBorder="1"/>
    <xf numFmtId="165" fontId="1" fillId="0" borderId="0" xfId="0" applyNumberFormat="1" applyFont="1" applyBorder="1"/>
    <xf numFmtId="0" fontId="5" fillId="0" borderId="2" xfId="0" applyFont="1" applyBorder="1"/>
    <xf numFmtId="0" fontId="5" fillId="0" borderId="16" xfId="0" applyFont="1" applyBorder="1" applyAlignment="1">
      <alignment horizontal="center"/>
    </xf>
    <xf numFmtId="3" fontId="4" fillId="0" borderId="2" xfId="0" applyNumberFormat="1" applyFont="1" applyBorder="1"/>
    <xf numFmtId="164" fontId="5" fillId="0" borderId="16" xfId="0" applyNumberFormat="1" applyFont="1" applyBorder="1"/>
    <xf numFmtId="0" fontId="6" fillId="0" borderId="2" xfId="0" applyFont="1" applyBorder="1"/>
    <xf numFmtId="0" fontId="5" fillId="0" borderId="18" xfId="0" applyFont="1" applyBorder="1"/>
    <xf numFmtId="0" fontId="5" fillId="0" borderId="1" xfId="0" applyFont="1" applyBorder="1"/>
    <xf numFmtId="164" fontId="6" fillId="0" borderId="21" xfId="0" applyNumberFormat="1" applyFont="1" applyBorder="1"/>
    <xf numFmtId="0" fontId="5" fillId="0" borderId="0" xfId="0" applyFont="1" applyBorder="1"/>
    <xf numFmtId="0" fontId="4" fillId="0" borderId="7" xfId="0" applyFont="1" applyBorder="1"/>
    <xf numFmtId="0" fontId="5" fillId="0" borderId="10" xfId="0" applyFont="1" applyBorder="1"/>
    <xf numFmtId="3" fontId="5" fillId="0" borderId="11" xfId="0" applyNumberFormat="1" applyFont="1" applyBorder="1"/>
    <xf numFmtId="0" fontId="5" fillId="0" borderId="11" xfId="0" applyFont="1" applyBorder="1"/>
    <xf numFmtId="0" fontId="4" fillId="0" borderId="18" xfId="0" applyFont="1" applyBorder="1" applyAlignment="1">
      <alignment horizontal="center" wrapText="1"/>
    </xf>
    <xf numFmtId="0" fontId="4" fillId="0" borderId="19" xfId="0" applyFont="1" applyBorder="1" applyAlignment="1">
      <alignment wrapText="1"/>
    </xf>
    <xf numFmtId="0" fontId="4" fillId="0" borderId="22" xfId="0" applyFont="1" applyBorder="1"/>
    <xf numFmtId="0" fontId="4" fillId="0" borderId="23" xfId="0" applyFont="1" applyBorder="1" applyAlignment="1">
      <alignment vertical="top"/>
    </xf>
    <xf numFmtId="0" fontId="5" fillId="0" borderId="24" xfId="0" applyFont="1" applyBorder="1"/>
    <xf numFmtId="164" fontId="6" fillId="0" borderId="15" xfId="0" applyNumberFormat="1" applyFont="1" applyBorder="1"/>
    <xf numFmtId="1" fontId="6" fillId="0" borderId="16" xfId="0" applyNumberFormat="1" applyFont="1" applyBorder="1"/>
    <xf numFmtId="164" fontId="5" fillId="0" borderId="15" xfId="0" applyNumberFormat="1" applyFont="1" applyBorder="1"/>
    <xf numFmtId="3" fontId="5" fillId="0" borderId="16" xfId="0" applyNumberFormat="1" applyFont="1" applyBorder="1"/>
    <xf numFmtId="0" fontId="8" fillId="0" borderId="4" xfId="0" applyFont="1" applyBorder="1"/>
    <xf numFmtId="0" fontId="9" fillId="0" borderId="0" xfId="0" applyFont="1" applyBorder="1"/>
    <xf numFmtId="0" fontId="1" fillId="0" borderId="1" xfId="0" applyFont="1" applyBorder="1"/>
    <xf numFmtId="0" fontId="4" fillId="0" borderId="10" xfId="0" applyFont="1" applyBorder="1"/>
    <xf numFmtId="0" fontId="4" fillId="0" borderId="24" xfId="0" applyFont="1" applyBorder="1"/>
    <xf numFmtId="3" fontId="1" fillId="0" borderId="1" xfId="0" applyNumberFormat="1" applyFont="1" applyBorder="1"/>
    <xf numFmtId="165" fontId="1" fillId="0" borderId="3" xfId="0" applyNumberFormat="1" applyFont="1" applyBorder="1"/>
    <xf numFmtId="0" fontId="1" fillId="0" borderId="4" xfId="0" applyFont="1" applyBorder="1"/>
    <xf numFmtId="3" fontId="10" fillId="0" borderId="1" xfId="0" applyNumberFormat="1" applyFont="1" applyBorder="1"/>
    <xf numFmtId="0" fontId="11" fillId="0" borderId="0" xfId="0" applyFont="1" applyAlignment="1">
      <alignment horizontal="left"/>
    </xf>
    <xf numFmtId="0" fontId="5" fillId="0" borderId="0" xfId="0" applyFont="1"/>
    <xf numFmtId="0" fontId="12" fillId="0" borderId="0" xfId="0" applyFont="1" applyAlignment="1">
      <alignment horizontal="center" wrapText="1"/>
    </xf>
    <xf numFmtId="0" fontId="9" fillId="0" borderId="0" xfId="0" applyFont="1"/>
    <xf numFmtId="0" fontId="5" fillId="0" borderId="0" xfId="0" applyFont="1" applyAlignment="1">
      <alignment horizontal="left"/>
    </xf>
    <xf numFmtId="0" fontId="5" fillId="0" borderId="0" xfId="0" applyFont="1" applyAlignment="1">
      <alignment horizontal="right"/>
    </xf>
    <xf numFmtId="3" fontId="5" fillId="0" borderId="0" xfId="0" applyNumberFormat="1" applyFont="1"/>
    <xf numFmtId="3" fontId="5" fillId="0" borderId="0" xfId="0" applyNumberFormat="1" applyFont="1" applyBorder="1" applyAlignment="1">
      <alignment horizontal="center"/>
    </xf>
    <xf numFmtId="0" fontId="5" fillId="0" borderId="0" xfId="0" applyFont="1" applyBorder="1" applyAlignment="1">
      <alignment horizontal="center"/>
    </xf>
    <xf numFmtId="164" fontId="5" fillId="0" borderId="0" xfId="0" applyNumberFormat="1" applyFont="1"/>
    <xf numFmtId="0" fontId="11" fillId="0" borderId="0" xfId="0" applyFont="1" applyAlignment="1">
      <alignment horizontal="right"/>
    </xf>
    <xf numFmtId="164" fontId="5" fillId="0" borderId="0" xfId="0" applyNumberFormat="1" applyFont="1" applyBorder="1" applyAlignment="1">
      <alignment horizontal="center"/>
    </xf>
    <xf numFmtId="3" fontId="5" fillId="0" borderId="0" xfId="0" applyNumberFormat="1" applyFont="1" applyBorder="1" applyAlignment="1">
      <alignment horizontal="right"/>
    </xf>
    <xf numFmtId="165" fontId="5" fillId="0" borderId="0" xfId="0" applyNumberFormat="1" applyFont="1"/>
    <xf numFmtId="9" fontId="5" fillId="0" borderId="0" xfId="0" applyNumberFormat="1" applyFont="1"/>
    <xf numFmtId="0" fontId="8" fillId="0" borderId="7" xfId="0" applyFont="1" applyBorder="1"/>
    <xf numFmtId="3" fontId="14" fillId="0" borderId="15" xfId="0" applyNumberFormat="1" applyFont="1" applyBorder="1"/>
    <xf numFmtId="3" fontId="14" fillId="0" borderId="20" xfId="0" applyNumberFormat="1" applyFont="1" applyBorder="1"/>
    <xf numFmtId="3" fontId="14" fillId="0" borderId="2" xfId="0" applyNumberFormat="1" applyFont="1" applyBorder="1"/>
    <xf numFmtId="0" fontId="14" fillId="0" borderId="2" xfId="0" applyFont="1" applyBorder="1"/>
    <xf numFmtId="3" fontId="14" fillId="0" borderId="16" xfId="0" applyNumberFormat="1" applyFont="1" applyBorder="1"/>
    <xf numFmtId="3" fontId="14" fillId="0" borderId="0" xfId="0" applyNumberFormat="1" applyFont="1" applyBorder="1"/>
    <xf numFmtId="3" fontId="14" fillId="0" borderId="1" xfId="0" applyNumberFormat="1" applyFont="1" applyBorder="1"/>
    <xf numFmtId="3" fontId="14" fillId="0" borderId="11" xfId="0" applyNumberFormat="1" applyFont="1" applyBorder="1"/>
    <xf numFmtId="0" fontId="8" fillId="0" borderId="0" xfId="0" applyFont="1"/>
    <xf numFmtId="0" fontId="15" fillId="0" borderId="0" xfId="0" applyFont="1"/>
    <xf numFmtId="165" fontId="1" fillId="0" borderId="1" xfId="0" applyNumberFormat="1" applyFont="1" applyBorder="1"/>
    <xf numFmtId="15" fontId="1" fillId="0" borderId="1" xfId="0" quotePrefix="1" applyNumberFormat="1" applyFont="1" applyBorder="1"/>
    <xf numFmtId="15" fontId="1" fillId="0" borderId="1" xfId="0" applyNumberFormat="1" applyFont="1" applyBorder="1"/>
    <xf numFmtId="15" fontId="1" fillId="0" borderId="0" xfId="0" applyNumberFormat="1" applyFont="1" applyBorder="1"/>
    <xf numFmtId="15" fontId="1" fillId="0" borderId="0" xfId="0" quotePrefix="1" applyNumberFormat="1" applyFont="1" applyBorder="1"/>
    <xf numFmtId="15" fontId="2" fillId="0" borderId="0" xfId="0" applyNumberFormat="1" applyFont="1" applyBorder="1"/>
    <xf numFmtId="15" fontId="2" fillId="0" borderId="0" xfId="0" applyNumberFormat="1" applyFont="1" applyBorder="1" applyAlignment="1">
      <alignment horizontal="left"/>
    </xf>
    <xf numFmtId="0" fontId="15" fillId="0" borderId="5" xfId="0" applyFont="1" applyBorder="1"/>
    <xf numFmtId="0" fontId="15" fillId="0" borderId="6" xfId="0" applyFont="1" applyBorder="1"/>
    <xf numFmtId="0" fontId="1" fillId="0" borderId="26" xfId="0" applyFont="1" applyBorder="1"/>
    <xf numFmtId="9" fontId="1" fillId="0" borderId="8" xfId="0" applyNumberFormat="1" applyFont="1" applyBorder="1"/>
    <xf numFmtId="9" fontId="2" fillId="0" borderId="8" xfId="0" applyNumberFormat="1" applyFont="1" applyBorder="1"/>
    <xf numFmtId="0" fontId="2" fillId="0" borderId="8" xfId="0" applyFont="1" applyBorder="1" applyAlignment="1">
      <alignment horizontal="left"/>
    </xf>
    <xf numFmtId="0" fontId="5" fillId="0" borderId="6" xfId="0" applyFont="1" applyBorder="1" applyAlignment="1">
      <alignment horizontal="left"/>
    </xf>
    <xf numFmtId="0" fontId="9" fillId="0" borderId="8" xfId="0" applyFont="1" applyBorder="1" applyAlignment="1">
      <alignment horizontal="left"/>
    </xf>
    <xf numFmtId="0" fontId="5" fillId="0" borderId="6" xfId="0" applyFont="1" applyBorder="1" applyAlignment="1">
      <alignment horizontal="center"/>
    </xf>
    <xf numFmtId="0" fontId="9" fillId="0" borderId="8" xfId="0" applyFont="1" applyBorder="1" applyAlignment="1">
      <alignment horizontal="center"/>
    </xf>
    <xf numFmtId="0" fontId="16" fillId="0" borderId="0" xfId="0" applyFont="1"/>
    <xf numFmtId="0" fontId="16" fillId="0" borderId="0" xfId="0" applyFont="1" applyAlignment="1">
      <alignment horizontal="center"/>
    </xf>
    <xf numFmtId="3" fontId="10" fillId="0" borderId="0" xfId="0" applyNumberFormat="1" applyFont="1" applyBorder="1"/>
    <xf numFmtId="1" fontId="16" fillId="0" borderId="0" xfId="0" applyNumberFormat="1" applyFont="1"/>
    <xf numFmtId="1" fontId="10" fillId="0" borderId="1" xfId="0" applyNumberFormat="1" applyFont="1" applyBorder="1"/>
    <xf numFmtId="0" fontId="16" fillId="0" borderId="2" xfId="0" applyFont="1" applyBorder="1"/>
    <xf numFmtId="1" fontId="16" fillId="0" borderId="2" xfId="0" applyNumberFormat="1" applyFont="1" applyBorder="1"/>
    <xf numFmtId="3" fontId="18" fillId="0" borderId="0" xfId="0" applyNumberFormat="1" applyFont="1" applyBorder="1" applyAlignment="1">
      <alignment horizontal="right"/>
    </xf>
    <xf numFmtId="165" fontId="10" fillId="0" borderId="0" xfId="0" applyNumberFormat="1" applyFont="1" applyBorder="1"/>
    <xf numFmtId="165" fontId="19" fillId="0" borderId="0" xfId="0" applyNumberFormat="1" applyFont="1" applyFill="1" applyBorder="1"/>
    <xf numFmtId="0" fontId="16" fillId="0" borderId="7" xfId="0" applyFont="1" applyBorder="1" applyAlignment="1">
      <alignment horizontal="center"/>
    </xf>
    <xf numFmtId="1" fontId="16" fillId="0" borderId="29" xfId="0" applyNumberFormat="1" applyFont="1" applyBorder="1"/>
    <xf numFmtId="0" fontId="16" fillId="0" borderId="7" xfId="0" applyFont="1" applyBorder="1" applyAlignment="1">
      <alignment horizontal="left"/>
    </xf>
    <xf numFmtId="0" fontId="16" fillId="0" borderId="0" xfId="0" applyFont="1" applyBorder="1"/>
    <xf numFmtId="1" fontId="16" fillId="0" borderId="0" xfId="0" applyNumberFormat="1" applyFont="1" applyBorder="1"/>
    <xf numFmtId="1" fontId="16" fillId="0" borderId="8" xfId="0" applyNumberFormat="1" applyFont="1" applyBorder="1"/>
    <xf numFmtId="0" fontId="12" fillId="0" borderId="7" xfId="0" applyFont="1" applyBorder="1" applyAlignment="1">
      <alignment horizontal="center"/>
    </xf>
    <xf numFmtId="9" fontId="16" fillId="0" borderId="0" xfId="0" applyNumberFormat="1" applyFont="1" applyBorder="1"/>
    <xf numFmtId="1" fontId="17" fillId="0" borderId="0" xfId="0" applyNumberFormat="1" applyFont="1" applyBorder="1"/>
    <xf numFmtId="1" fontId="17" fillId="0" borderId="8" xfId="0" applyNumberFormat="1" applyFont="1" applyBorder="1"/>
    <xf numFmtId="0" fontId="16" fillId="0" borderId="0" xfId="0" applyFont="1" applyBorder="1" applyAlignment="1">
      <alignment horizontal="right"/>
    </xf>
    <xf numFmtId="0" fontId="16" fillId="0" borderId="0" xfId="0" applyFont="1" applyFill="1" applyBorder="1"/>
    <xf numFmtId="0" fontId="16" fillId="0" borderId="10" xfId="0" applyFont="1" applyBorder="1" applyAlignment="1">
      <alignment horizontal="center"/>
    </xf>
    <xf numFmtId="0" fontId="16" fillId="0" borderId="11" xfId="0" applyFont="1" applyBorder="1"/>
    <xf numFmtId="1" fontId="16" fillId="0" borderId="11" xfId="0" applyNumberFormat="1" applyFont="1" applyBorder="1"/>
    <xf numFmtId="1" fontId="16" fillId="0" borderId="12" xfId="0" applyNumberFormat="1" applyFont="1" applyBorder="1"/>
    <xf numFmtId="0" fontId="16" fillId="0" borderId="5" xfId="0" applyFont="1" applyBorder="1"/>
    <xf numFmtId="1" fontId="16" fillId="0" borderId="5" xfId="0" applyNumberFormat="1" applyFont="1" applyBorder="1"/>
    <xf numFmtId="1" fontId="16" fillId="0" borderId="6" xfId="0" applyNumberFormat="1" applyFont="1" applyBorder="1"/>
    <xf numFmtId="0" fontId="16" fillId="0" borderId="30" xfId="0" applyFont="1" applyBorder="1" applyAlignment="1">
      <alignment horizontal="center"/>
    </xf>
    <xf numFmtId="0" fontId="16" fillId="0" borderId="4" xfId="0" applyFont="1" applyBorder="1" applyAlignment="1">
      <alignment horizontal="left"/>
    </xf>
    <xf numFmtId="0" fontId="20" fillId="0" borderId="0" xfId="0" applyFont="1"/>
    <xf numFmtId="1" fontId="19" fillId="0" borderId="0" xfId="0" applyNumberFormat="1" applyFont="1" applyFill="1" applyBorder="1"/>
    <xf numFmtId="0" fontId="15" fillId="0" borderId="0" xfId="0" applyFont="1" applyBorder="1"/>
    <xf numFmtId="0" fontId="15" fillId="0" borderId="8" xfId="0" applyFont="1" applyBorder="1"/>
    <xf numFmtId="0" fontId="20" fillId="0" borderId="4" xfId="0" applyFont="1" applyBorder="1"/>
    <xf numFmtId="0" fontId="18" fillId="0" borderId="27" xfId="0" applyFont="1" applyBorder="1" applyAlignment="1">
      <alignment horizontal="left"/>
    </xf>
    <xf numFmtId="0" fontId="18" fillId="0" borderId="28" xfId="0" applyFont="1" applyBorder="1" applyAlignment="1">
      <alignment horizontal="left"/>
    </xf>
    <xf numFmtId="0" fontId="20" fillId="0" borderId="0" xfId="0" applyFont="1" applyBorder="1"/>
    <xf numFmtId="3" fontId="7" fillId="3" borderId="25" xfId="0" applyNumberFormat="1" applyFont="1" applyFill="1" applyBorder="1"/>
    <xf numFmtId="165" fontId="7" fillId="3" borderId="25" xfId="0" applyNumberFormat="1" applyFont="1" applyFill="1" applyBorder="1"/>
    <xf numFmtId="1" fontId="18" fillId="3" borderId="25" xfId="0" applyNumberFormat="1" applyFont="1" applyFill="1" applyBorder="1"/>
    <xf numFmtId="0" fontId="5" fillId="2" borderId="0" xfId="0" applyFont="1" applyFill="1"/>
    <xf numFmtId="165" fontId="5" fillId="2" borderId="0" xfId="0" applyNumberFormat="1" applyFont="1" applyFill="1"/>
    <xf numFmtId="0" fontId="21" fillId="0" borderId="4" xfId="0" applyFont="1" applyBorder="1"/>
    <xf numFmtId="0" fontId="4" fillId="0" borderId="5" xfId="0" applyFont="1" applyBorder="1"/>
    <xf numFmtId="0" fontId="5" fillId="0" borderId="5" xfId="0" applyFont="1" applyBorder="1"/>
    <xf numFmtId="0" fontId="5" fillId="0" borderId="6" xfId="0" applyFont="1" applyBorder="1"/>
    <xf numFmtId="0" fontId="4" fillId="0" borderId="0" xfId="0" applyFont="1" applyBorder="1" applyAlignment="1">
      <alignment horizontal="left" vertical="top"/>
    </xf>
    <xf numFmtId="0" fontId="4" fillId="0" borderId="0" xfId="0" applyFont="1" applyBorder="1"/>
    <xf numFmtId="0" fontId="5" fillId="0" borderId="8" xfId="0" applyFont="1" applyBorder="1"/>
    <xf numFmtId="0" fontId="4" fillId="0" borderId="0" xfId="0" applyFont="1" applyBorder="1" applyAlignment="1">
      <alignment horizontal="left"/>
    </xf>
    <xf numFmtId="0" fontId="5" fillId="0" borderId="7" xfId="0" applyFont="1" applyBorder="1"/>
    <xf numFmtId="0" fontId="4" fillId="0" borderId="1" xfId="0" applyFont="1" applyBorder="1"/>
    <xf numFmtId="0" fontId="4" fillId="0" borderId="9" xfId="0" applyFont="1" applyBorder="1"/>
    <xf numFmtId="0" fontId="5" fillId="0" borderId="9" xfId="0" applyFont="1" applyBorder="1"/>
    <xf numFmtId="0" fontId="4" fillId="0" borderId="8" xfId="0" applyFont="1" applyBorder="1"/>
    <xf numFmtId="0" fontId="22" fillId="0" borderId="7" xfId="0" applyFont="1" applyBorder="1"/>
    <xf numFmtId="3" fontId="4" fillId="0" borderId="0" xfId="0" applyNumberFormat="1" applyFont="1" applyBorder="1"/>
    <xf numFmtId="3" fontId="6" fillId="0" borderId="0" xfId="0" applyNumberFormat="1" applyFont="1" applyBorder="1"/>
    <xf numFmtId="164" fontId="6" fillId="0" borderId="0" xfId="0" applyNumberFormat="1" applyFont="1" applyBorder="1"/>
    <xf numFmtId="165" fontId="4" fillId="0" borderId="0" xfId="0" applyNumberFormat="1" applyFont="1" applyBorder="1"/>
    <xf numFmtId="0" fontId="23" fillId="0" borderId="0" xfId="0" applyFont="1" applyBorder="1"/>
    <xf numFmtId="0" fontId="9" fillId="0" borderId="8" xfId="0" applyFont="1" applyBorder="1"/>
    <xf numFmtId="3" fontId="4" fillId="0" borderId="1" xfId="0" applyNumberFormat="1" applyFont="1" applyBorder="1"/>
    <xf numFmtId="165" fontId="4" fillId="0" borderId="8" xfId="0" applyNumberFormat="1" applyFont="1" applyBorder="1"/>
    <xf numFmtId="165" fontId="4" fillId="0" borderId="3" xfId="0" applyNumberFormat="1" applyFont="1" applyBorder="1"/>
    <xf numFmtId="3" fontId="4" fillId="0" borderId="8" xfId="0" applyNumberFormat="1" applyFont="1" applyBorder="1"/>
    <xf numFmtId="0" fontId="5" fillId="0" borderId="12" xfId="0" applyFont="1" applyBorder="1"/>
    <xf numFmtId="3" fontId="4" fillId="0" borderId="3" xfId="0" applyNumberFormat="1" applyFont="1" applyBorder="1"/>
    <xf numFmtId="0" fontId="21" fillId="0" borderId="7" xfId="0" applyFont="1" applyBorder="1"/>
    <xf numFmtId="3" fontId="4" fillId="0" borderId="9" xfId="0" applyNumberFormat="1" applyFont="1" applyBorder="1"/>
    <xf numFmtId="165" fontId="4" fillId="0" borderId="13" xfId="0" applyNumberFormat="1" applyFont="1" applyBorder="1"/>
    <xf numFmtId="0" fontId="24" fillId="0" borderId="0" xfId="0" applyFont="1" applyBorder="1"/>
    <xf numFmtId="0" fontId="24" fillId="0" borderId="8" xfId="0" applyFont="1" applyBorder="1"/>
    <xf numFmtId="165" fontId="5" fillId="0" borderId="0" xfId="0" applyNumberFormat="1" applyFont="1" applyBorder="1"/>
    <xf numFmtId="3" fontId="6" fillId="0" borderId="8" xfId="0" applyNumberFormat="1" applyFont="1" applyBorder="1"/>
    <xf numFmtId="3" fontId="6" fillId="0" borderId="1" xfId="0" applyNumberFormat="1" applyFont="1" applyBorder="1"/>
    <xf numFmtId="3" fontId="6" fillId="0" borderId="9" xfId="0" applyNumberFormat="1" applyFont="1" applyBorder="1"/>
    <xf numFmtId="165" fontId="4" fillId="0" borderId="17" xfId="0" applyNumberFormat="1" applyFont="1" applyBorder="1"/>
    <xf numFmtId="3" fontId="4" fillId="0" borderId="13" xfId="0" applyNumberFormat="1" applyFont="1" applyBorder="1"/>
    <xf numFmtId="0" fontId="4" fillId="0" borderId="11" xfId="0" applyFont="1" applyBorder="1"/>
    <xf numFmtId="3" fontId="4" fillId="0" borderId="11" xfId="0" applyNumberFormat="1" applyFont="1" applyBorder="1"/>
    <xf numFmtId="3" fontId="4" fillId="0" borderId="12" xfId="0" applyNumberFormat="1" applyFont="1" applyBorder="1"/>
    <xf numFmtId="164" fontId="4" fillId="0" borderId="0" xfId="0" applyNumberFormat="1" applyFont="1" applyBorder="1"/>
    <xf numFmtId="164" fontId="4" fillId="0" borderId="1" xfId="0" applyNumberFormat="1" applyFont="1" applyBorder="1"/>
    <xf numFmtId="3" fontId="5" fillId="0" borderId="0" xfId="0" applyNumberFormat="1" applyFont="1" applyBorder="1"/>
    <xf numFmtId="0" fontId="6" fillId="0" borderId="0" xfId="0" applyFont="1" applyBorder="1" applyAlignment="1">
      <alignment horizontal="left"/>
    </xf>
    <xf numFmtId="0" fontId="6" fillId="0" borderId="0" xfId="0" applyFont="1" applyBorder="1"/>
    <xf numFmtId="164" fontId="5" fillId="0" borderId="0" xfId="0" applyNumberFormat="1" applyFont="1" applyBorder="1"/>
    <xf numFmtId="165" fontId="4" fillId="0" borderId="1" xfId="0" applyNumberFormat="1" applyFont="1" applyBorder="1"/>
    <xf numFmtId="0" fontId="4" fillId="0" borderId="8" xfId="0" applyFont="1" applyBorder="1" applyAlignment="1">
      <alignment horizontal="right"/>
    </xf>
    <xf numFmtId="165" fontId="4" fillId="0" borderId="14" xfId="0" applyNumberFormat="1" applyFont="1" applyBorder="1"/>
    <xf numFmtId="0" fontId="4" fillId="0" borderId="0" xfId="0" applyFont="1" applyBorder="1" applyAlignment="1">
      <alignment horizontal="right"/>
    </xf>
    <xf numFmtId="164" fontId="4" fillId="0" borderId="8" xfId="0" applyNumberFormat="1" applyFont="1" applyBorder="1"/>
    <xf numFmtId="4" fontId="4" fillId="0" borderId="0" xfId="0" applyNumberFormat="1" applyFont="1" applyBorder="1"/>
    <xf numFmtId="0" fontId="4" fillId="0" borderId="1" xfId="0" applyFont="1" applyBorder="1" applyAlignment="1">
      <alignment horizontal="left" vertical="top"/>
    </xf>
    <xf numFmtId="0" fontId="5" fillId="0" borderId="0" xfId="0" quotePrefix="1" applyFont="1" applyBorder="1" applyAlignment="1">
      <alignment horizontal="right"/>
    </xf>
    <xf numFmtId="0" fontId="5" fillId="0" borderId="0" xfId="0" quotePrefix="1" applyFont="1" applyBorder="1" applyAlignment="1">
      <alignment horizontal="left"/>
    </xf>
    <xf numFmtId="0" fontId="14" fillId="0" borderId="0" xfId="0" applyFont="1" applyBorder="1"/>
    <xf numFmtId="165" fontId="14" fillId="0" borderId="0" xfId="0" applyNumberFormat="1" applyFont="1" applyBorder="1"/>
    <xf numFmtId="4" fontId="4" fillId="0" borderId="1" xfId="0" applyNumberFormat="1" applyFont="1" applyBorder="1"/>
    <xf numFmtId="164" fontId="4" fillId="0" borderId="3" xfId="0" applyNumberFormat="1" applyFont="1" applyBorder="1"/>
    <xf numFmtId="164" fontId="4" fillId="0" borderId="13" xfId="0" applyNumberFormat="1" applyFont="1" applyBorder="1"/>
    <xf numFmtId="3" fontId="14" fillId="0" borderId="9" xfId="0" applyNumberFormat="1" applyFont="1" applyBorder="1"/>
    <xf numFmtId="0" fontId="4" fillId="0" borderId="1" xfId="0" applyFont="1" applyBorder="1" applyAlignment="1">
      <alignment horizontal="left"/>
    </xf>
    <xf numFmtId="0" fontId="4" fillId="0" borderId="1" xfId="0" applyFont="1" applyBorder="1" applyAlignment="1">
      <alignment horizontal="right"/>
    </xf>
    <xf numFmtId="0" fontId="4" fillId="0" borderId="9" xfId="0" applyFont="1" applyBorder="1" applyAlignment="1">
      <alignment horizontal="right"/>
    </xf>
    <xf numFmtId="0" fontId="4" fillId="0" borderId="26" xfId="0" applyFont="1" applyBorder="1"/>
    <xf numFmtId="0" fontId="5" fillId="0" borderId="0" xfId="0" applyFont="1" applyBorder="1" applyAlignment="1">
      <alignment horizontal="right"/>
    </xf>
    <xf numFmtId="0" fontId="4" fillId="0" borderId="0" xfId="0" applyFont="1" applyBorder="1" applyAlignment="1">
      <alignment horizontal="center"/>
    </xf>
    <xf numFmtId="9" fontId="5" fillId="0" borderId="0" xfId="0" applyNumberFormat="1" applyFont="1" applyBorder="1"/>
    <xf numFmtId="164" fontId="14" fillId="0" borderId="0" xfId="0" applyNumberFormat="1" applyFont="1" applyBorder="1"/>
    <xf numFmtId="0" fontId="4" fillId="0" borderId="12" xfId="0" applyFont="1" applyBorder="1"/>
    <xf numFmtId="0" fontId="21" fillId="0" borderId="0" xfId="0" applyFont="1"/>
    <xf numFmtId="1" fontId="16" fillId="0" borderId="1" xfId="0" applyNumberFormat="1" applyFont="1" applyBorder="1"/>
    <xf numFmtId="3" fontId="3" fillId="0" borderId="0" xfId="0" applyNumberFormat="1" applyFont="1" applyBorder="1"/>
    <xf numFmtId="3" fontId="3" fillId="0" borderId="0" xfId="0" applyNumberFormat="1" applyFont="1" applyFill="1" applyBorder="1"/>
    <xf numFmtId="1" fontId="19" fillId="0" borderId="1" xfId="0" applyNumberFormat="1" applyFont="1" applyFill="1" applyBorder="1"/>
    <xf numFmtId="0" fontId="11" fillId="0" borderId="0" xfId="0" applyFont="1" applyBorder="1" applyAlignment="1">
      <alignment horizontal="center"/>
    </xf>
    <xf numFmtId="0" fontId="11" fillId="0" borderId="1" xfId="0" applyFont="1" applyBorder="1" applyAlignment="1">
      <alignment horizontal="center"/>
    </xf>
    <xf numFmtId="0" fontId="2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1" fillId="0" borderId="0" xfId="0" applyFont="1" applyAlignment="1">
      <alignment wrapText="1"/>
    </xf>
    <xf numFmtId="0" fontId="13"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31750</xdr:colOff>
      <xdr:row>9</xdr:row>
      <xdr:rowOff>101600</xdr:rowOff>
    </xdr:from>
    <xdr:to>
      <xdr:col>10</xdr:col>
      <xdr:colOff>584200</xdr:colOff>
      <xdr:row>10</xdr:row>
      <xdr:rowOff>127000</xdr:rowOff>
    </xdr:to>
    <xdr:cxnSp macro="">
      <xdr:nvCxnSpPr>
        <xdr:cNvPr id="11" name="Straight Arrow Connector 10"/>
        <xdr:cNvCxnSpPr/>
      </xdr:nvCxnSpPr>
      <xdr:spPr>
        <a:xfrm flipV="1">
          <a:off x="3962400" y="1943100"/>
          <a:ext cx="180975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13</xdr:row>
      <xdr:rowOff>107950</xdr:rowOff>
    </xdr:from>
    <xdr:to>
      <xdr:col>10</xdr:col>
      <xdr:colOff>19050</xdr:colOff>
      <xdr:row>15</xdr:row>
      <xdr:rowOff>69850</xdr:rowOff>
    </xdr:to>
    <xdr:cxnSp macro="">
      <xdr:nvCxnSpPr>
        <xdr:cNvPr id="12" name="Straight Arrow Connector 11"/>
        <xdr:cNvCxnSpPr/>
      </xdr:nvCxnSpPr>
      <xdr:spPr>
        <a:xfrm flipV="1">
          <a:off x="3962400" y="2755900"/>
          <a:ext cx="1244600"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11</xdr:row>
      <xdr:rowOff>76200</xdr:rowOff>
    </xdr:from>
    <xdr:to>
      <xdr:col>10</xdr:col>
      <xdr:colOff>95250</xdr:colOff>
      <xdr:row>16</xdr:row>
      <xdr:rowOff>63500</xdr:rowOff>
    </xdr:to>
    <xdr:cxnSp macro="">
      <xdr:nvCxnSpPr>
        <xdr:cNvPr id="18" name="Straight Arrow Connector 17"/>
        <xdr:cNvCxnSpPr/>
      </xdr:nvCxnSpPr>
      <xdr:spPr>
        <a:xfrm flipV="1">
          <a:off x="3949700" y="2324100"/>
          <a:ext cx="1333500" cy="984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46</xdr:row>
      <xdr:rowOff>101600</xdr:rowOff>
    </xdr:from>
    <xdr:to>
      <xdr:col>10</xdr:col>
      <xdr:colOff>273050</xdr:colOff>
      <xdr:row>54</xdr:row>
      <xdr:rowOff>107950</xdr:rowOff>
    </xdr:to>
    <xdr:cxnSp macro="">
      <xdr:nvCxnSpPr>
        <xdr:cNvPr id="8" name="Straight Connector 7"/>
        <xdr:cNvCxnSpPr/>
      </xdr:nvCxnSpPr>
      <xdr:spPr>
        <a:xfrm rot="16200000" flipH="1">
          <a:off x="4772025" y="10074275"/>
          <a:ext cx="1625600" cy="6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xdr:colOff>
      <xdr:row>54</xdr:row>
      <xdr:rowOff>114300</xdr:rowOff>
    </xdr:from>
    <xdr:to>
      <xdr:col>10</xdr:col>
      <xdr:colOff>285750</xdr:colOff>
      <xdr:row>54</xdr:row>
      <xdr:rowOff>115888</xdr:rowOff>
    </xdr:to>
    <xdr:cxnSp macro="">
      <xdr:nvCxnSpPr>
        <xdr:cNvPr id="9" name="Straight Arrow Connector 8"/>
        <xdr:cNvCxnSpPr/>
      </xdr:nvCxnSpPr>
      <xdr:spPr>
        <a:xfrm rot="10800000">
          <a:off x="5321300" y="10896600"/>
          <a:ext cx="2794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xdr:colOff>
      <xdr:row>46</xdr:row>
      <xdr:rowOff>107950</xdr:rowOff>
    </xdr:from>
    <xdr:to>
      <xdr:col>10</xdr:col>
      <xdr:colOff>279400</xdr:colOff>
      <xdr:row>46</xdr:row>
      <xdr:rowOff>114300</xdr:rowOff>
    </xdr:to>
    <xdr:cxnSp macro="">
      <xdr:nvCxnSpPr>
        <xdr:cNvPr id="14" name="Straight Arrow Connector 13"/>
        <xdr:cNvCxnSpPr/>
      </xdr:nvCxnSpPr>
      <xdr:spPr>
        <a:xfrm rot="10800000">
          <a:off x="5321300" y="9271000"/>
          <a:ext cx="27305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48</xdr:row>
      <xdr:rowOff>95250</xdr:rowOff>
    </xdr:from>
    <xdr:to>
      <xdr:col>10</xdr:col>
      <xdr:colOff>584200</xdr:colOff>
      <xdr:row>48</xdr:row>
      <xdr:rowOff>101600</xdr:rowOff>
    </xdr:to>
    <xdr:cxnSp macro="">
      <xdr:nvCxnSpPr>
        <xdr:cNvPr id="21" name="Straight Arrow Connector 20"/>
        <xdr:cNvCxnSpPr/>
      </xdr:nvCxnSpPr>
      <xdr:spPr>
        <a:xfrm flipV="1">
          <a:off x="5581650" y="9664700"/>
          <a:ext cx="3175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66"/>
  <sheetViews>
    <sheetView topLeftCell="G42" zoomScale="75" zoomScaleNormal="75" zoomScalePageLayoutView="75" workbookViewId="0">
      <selection activeCell="T29" sqref="T29:Y66"/>
    </sheetView>
  </sheetViews>
  <sheetFormatPr baseColWidth="10" defaultColWidth="8.6640625" defaultRowHeight="15" x14ac:dyDescent="0"/>
  <cols>
    <col min="1" max="1" width="27.33203125" style="44" customWidth="1"/>
    <col min="2" max="3" width="8.6640625" style="44"/>
    <col min="4" max="4" width="5.33203125" style="44" customWidth="1"/>
    <col min="5" max="5" width="8.6640625" style="44"/>
    <col min="6" max="6" width="10.5" style="44" bestFit="1" customWidth="1"/>
    <col min="7" max="7" width="8.6640625" style="44"/>
    <col min="8" max="8" width="9.83203125" style="44" bestFit="1" customWidth="1"/>
    <col min="9" max="9" width="9.83203125" style="44" customWidth="1"/>
    <col min="10" max="10" width="1.5" style="44" customWidth="1"/>
    <col min="11" max="11" width="24.5" style="44" bestFit="1" customWidth="1"/>
    <col min="12" max="14" width="8.6640625" style="44"/>
    <col min="15" max="15" width="11.5" style="44" customWidth="1"/>
    <col min="16" max="16" width="8.6640625" style="44"/>
    <col min="17" max="17" width="11.5" style="44" customWidth="1"/>
    <col min="18" max="18" width="9.83203125" style="44" bestFit="1" customWidth="1"/>
    <col min="19" max="19" width="1.5" style="44" customWidth="1"/>
    <col min="20" max="20" width="11.83203125" style="44" bestFit="1" customWidth="1"/>
    <col min="21" max="16384" width="8.6640625" style="44"/>
  </cols>
  <sheetData>
    <row r="1" spans="1:25" ht="17">
      <c r="A1" s="200" t="s">
        <v>198</v>
      </c>
    </row>
    <row r="2" spans="1:25">
      <c r="A2" s="43" t="s">
        <v>0</v>
      </c>
      <c r="C2" s="45"/>
      <c r="E2" s="216" t="s">
        <v>12</v>
      </c>
      <c r="F2" s="217"/>
      <c r="G2" s="217"/>
      <c r="H2" s="217"/>
      <c r="K2" s="43" t="s">
        <v>22</v>
      </c>
      <c r="N2" s="18"/>
      <c r="O2" s="206" t="s">
        <v>8</v>
      </c>
      <c r="P2" s="206"/>
      <c r="Q2" s="206" t="s">
        <v>9</v>
      </c>
      <c r="R2" s="206"/>
      <c r="T2" s="43" t="s">
        <v>125</v>
      </c>
      <c r="W2" s="46" t="s">
        <v>32</v>
      </c>
      <c r="X2" s="35" t="s">
        <v>131</v>
      </c>
    </row>
    <row r="3" spans="1:25">
      <c r="A3" s="44" t="s">
        <v>5</v>
      </c>
      <c r="E3" s="206" t="s">
        <v>8</v>
      </c>
      <c r="F3" s="206"/>
      <c r="G3" s="206" t="s">
        <v>9</v>
      </c>
      <c r="H3" s="206"/>
      <c r="K3" s="47" t="s">
        <v>26</v>
      </c>
      <c r="M3" s="48" t="s">
        <v>42</v>
      </c>
      <c r="N3" s="49">
        <f>+Q3+O3</f>
        <v>5000</v>
      </c>
      <c r="O3" s="50">
        <v>2000</v>
      </c>
      <c r="P3" s="51" t="s">
        <v>25</v>
      </c>
      <c r="Q3" s="50">
        <v>3000</v>
      </c>
      <c r="R3" s="51" t="s">
        <v>25</v>
      </c>
      <c r="T3" s="44" t="s">
        <v>29</v>
      </c>
      <c r="U3" s="44" t="s">
        <v>33</v>
      </c>
      <c r="W3" s="52">
        <v>18</v>
      </c>
      <c r="X3" s="44" t="s">
        <v>36</v>
      </c>
    </row>
    <row r="4" spans="1:25">
      <c r="A4" s="48" t="s">
        <v>3</v>
      </c>
      <c r="B4" s="53" t="s">
        <v>1</v>
      </c>
      <c r="C4" s="52">
        <v>5.25</v>
      </c>
      <c r="E4" s="44">
        <v>1.3</v>
      </c>
      <c r="F4" s="44" t="s">
        <v>7</v>
      </c>
      <c r="G4" s="44">
        <v>1.5</v>
      </c>
      <c r="H4" s="44" t="s">
        <v>7</v>
      </c>
      <c r="K4" s="47" t="s">
        <v>18</v>
      </c>
      <c r="O4" s="54">
        <v>120</v>
      </c>
      <c r="P4" s="54"/>
      <c r="Q4" s="54">
        <v>195</v>
      </c>
      <c r="R4" s="51"/>
      <c r="T4" s="44" t="s">
        <v>30</v>
      </c>
      <c r="U4" s="44" t="s">
        <v>34</v>
      </c>
      <c r="W4" s="52">
        <v>1.8</v>
      </c>
      <c r="X4" s="44" t="s">
        <v>90</v>
      </c>
    </row>
    <row r="5" spans="1:25">
      <c r="A5" s="48" t="s">
        <v>4</v>
      </c>
      <c r="B5" s="53" t="s">
        <v>2</v>
      </c>
      <c r="C5" s="52">
        <v>7.5</v>
      </c>
      <c r="E5" s="44">
        <v>0</v>
      </c>
      <c r="G5" s="44">
        <v>2</v>
      </c>
      <c r="H5" s="44" t="s">
        <v>13</v>
      </c>
      <c r="K5" s="44" t="s">
        <v>19</v>
      </c>
      <c r="O5" s="55">
        <v>400</v>
      </c>
      <c r="P5" s="55"/>
      <c r="Q5" s="55">
        <v>600</v>
      </c>
      <c r="R5" s="51"/>
      <c r="T5" s="44" t="s">
        <v>31</v>
      </c>
      <c r="U5" s="44" t="s">
        <v>128</v>
      </c>
      <c r="V5" s="47">
        <v>1</v>
      </c>
      <c r="W5" s="52">
        <v>1.35</v>
      </c>
      <c r="X5" s="44" t="s">
        <v>91</v>
      </c>
    </row>
    <row r="6" spans="1:25">
      <c r="A6" s="44" t="s">
        <v>6</v>
      </c>
      <c r="C6" s="52"/>
      <c r="K6" s="44" t="s">
        <v>20</v>
      </c>
      <c r="O6" s="49">
        <v>250</v>
      </c>
      <c r="P6" s="49"/>
      <c r="Q6" s="49">
        <v>650</v>
      </c>
      <c r="V6" s="52"/>
    </row>
    <row r="7" spans="1:25">
      <c r="A7" s="48" t="s">
        <v>35</v>
      </c>
      <c r="C7" s="52">
        <v>15</v>
      </c>
      <c r="E7" s="44">
        <v>5</v>
      </c>
      <c r="F7" s="44" t="s">
        <v>10</v>
      </c>
      <c r="G7" s="44">
        <v>7</v>
      </c>
      <c r="H7" s="44" t="s">
        <v>10</v>
      </c>
      <c r="K7" s="44" t="s">
        <v>21</v>
      </c>
      <c r="O7" s="56">
        <v>23250</v>
      </c>
      <c r="P7" s="56"/>
      <c r="Q7" s="56">
        <v>92625</v>
      </c>
      <c r="T7" s="43" t="s">
        <v>126</v>
      </c>
    </row>
    <row r="8" spans="1:25">
      <c r="A8" s="48" t="s">
        <v>11</v>
      </c>
      <c r="E8" s="44">
        <v>2</v>
      </c>
      <c r="F8" s="44" t="s">
        <v>10</v>
      </c>
      <c r="G8" s="44">
        <v>3</v>
      </c>
      <c r="H8" s="44" t="s">
        <v>10</v>
      </c>
      <c r="T8" s="44" t="s">
        <v>127</v>
      </c>
      <c r="W8" s="57">
        <v>0.08</v>
      </c>
      <c r="X8" s="44" t="s">
        <v>38</v>
      </c>
    </row>
    <row r="9" spans="1:25">
      <c r="A9" s="48"/>
      <c r="T9" s="44" t="s">
        <v>37</v>
      </c>
      <c r="U9" s="44" t="s">
        <v>40</v>
      </c>
      <c r="W9" s="52">
        <v>15</v>
      </c>
      <c r="X9" s="44" t="s">
        <v>39</v>
      </c>
    </row>
    <row r="10" spans="1:25">
      <c r="A10" s="43" t="s">
        <v>17</v>
      </c>
      <c r="E10" s="206" t="s">
        <v>1</v>
      </c>
      <c r="F10" s="206"/>
      <c r="G10" s="206" t="s">
        <v>2</v>
      </c>
      <c r="H10" s="206"/>
      <c r="K10" s="43" t="s">
        <v>23</v>
      </c>
      <c r="O10" s="205"/>
      <c r="P10" s="205"/>
      <c r="Q10" s="206" t="s">
        <v>28</v>
      </c>
      <c r="R10" s="206"/>
    </row>
    <row r="11" spans="1:25">
      <c r="A11" s="44" t="s">
        <v>14</v>
      </c>
      <c r="E11" s="44">
        <v>610</v>
      </c>
      <c r="F11" s="44" t="s">
        <v>7</v>
      </c>
      <c r="G11" s="44">
        <v>800</v>
      </c>
      <c r="H11" s="44" t="s">
        <v>13</v>
      </c>
      <c r="K11" s="44" t="s">
        <v>24</v>
      </c>
      <c r="O11" s="20"/>
      <c r="P11" s="51"/>
      <c r="Q11" s="44">
        <v>50</v>
      </c>
      <c r="R11" s="51" t="s">
        <v>25</v>
      </c>
    </row>
    <row r="12" spans="1:25">
      <c r="A12" s="44" t="s">
        <v>15</v>
      </c>
      <c r="E12" s="44">
        <v>386</v>
      </c>
      <c r="F12" s="44" t="s">
        <v>7</v>
      </c>
      <c r="G12" s="44">
        <v>295</v>
      </c>
      <c r="H12" s="44" t="s">
        <v>13</v>
      </c>
      <c r="K12" s="44" t="s">
        <v>27</v>
      </c>
      <c r="O12" s="20"/>
      <c r="P12" s="51"/>
      <c r="Q12" s="44">
        <v>40</v>
      </c>
      <c r="R12" s="51" t="s">
        <v>25</v>
      </c>
    </row>
    <row r="13" spans="1:25">
      <c r="A13" s="44" t="s">
        <v>16</v>
      </c>
      <c r="E13" s="56">
        <v>3219</v>
      </c>
      <c r="G13" s="56">
        <v>6060</v>
      </c>
    </row>
    <row r="14" spans="1:25" ht="8" customHeight="1" thickBot="1">
      <c r="A14" s="128"/>
      <c r="B14" s="128"/>
      <c r="C14" s="128"/>
      <c r="D14" s="128"/>
      <c r="E14" s="129"/>
      <c r="F14" s="128"/>
      <c r="G14" s="129"/>
      <c r="H14" s="128"/>
      <c r="I14" s="128"/>
      <c r="J14" s="128"/>
      <c r="K14" s="128"/>
      <c r="L14" s="128"/>
      <c r="M14" s="128"/>
      <c r="N14" s="128"/>
      <c r="O14" s="128"/>
      <c r="P14" s="128"/>
      <c r="Q14" s="128"/>
      <c r="R14" s="128"/>
      <c r="S14" s="128"/>
      <c r="T14" s="128"/>
      <c r="U14" s="128"/>
      <c r="V14" s="128"/>
      <c r="W14" s="128"/>
      <c r="X14" s="128"/>
      <c r="Y14" s="128"/>
    </row>
    <row r="15" spans="1:25" ht="17">
      <c r="A15" s="130" t="s">
        <v>54</v>
      </c>
      <c r="B15" s="131" t="s">
        <v>56</v>
      </c>
      <c r="C15" s="132"/>
      <c r="D15" s="132"/>
      <c r="E15" s="132"/>
      <c r="F15" s="131"/>
      <c r="G15" s="132"/>
      <c r="H15" s="131"/>
      <c r="I15" s="133"/>
      <c r="J15" s="132"/>
      <c r="K15" s="130" t="s">
        <v>41</v>
      </c>
      <c r="L15" s="131"/>
      <c r="M15" s="131"/>
      <c r="N15" s="131" t="s">
        <v>46</v>
      </c>
      <c r="O15" s="131"/>
      <c r="P15" s="132"/>
      <c r="Q15" s="132"/>
      <c r="R15" s="133"/>
      <c r="T15" s="130" t="s">
        <v>82</v>
      </c>
      <c r="U15" s="131" t="s">
        <v>132</v>
      </c>
      <c r="V15" s="131"/>
      <c r="W15" s="131"/>
      <c r="X15" s="131"/>
      <c r="Y15" s="133"/>
    </row>
    <row r="16" spans="1:25">
      <c r="A16" s="21"/>
      <c r="B16" s="20"/>
      <c r="C16" s="134" t="s">
        <v>204</v>
      </c>
      <c r="D16" s="20"/>
      <c r="E16" s="20"/>
      <c r="F16" s="20"/>
      <c r="G16" s="135"/>
      <c r="H16" s="135"/>
      <c r="I16" s="136"/>
      <c r="J16" s="20"/>
      <c r="K16" s="21"/>
      <c r="L16" s="135"/>
      <c r="M16" s="137" t="s">
        <v>204</v>
      </c>
      <c r="N16" s="135"/>
      <c r="O16" s="135"/>
      <c r="P16" s="20"/>
      <c r="Q16" s="20"/>
      <c r="R16" s="136"/>
      <c r="T16" s="21"/>
      <c r="U16" s="135"/>
      <c r="V16" s="137" t="s">
        <v>204</v>
      </c>
      <c r="W16" s="135"/>
      <c r="X16" s="135"/>
      <c r="Y16" s="136"/>
    </row>
    <row r="17" spans="1:25">
      <c r="A17" s="138"/>
      <c r="B17" s="20"/>
      <c r="C17" s="20"/>
      <c r="D17" s="20"/>
      <c r="E17" s="20"/>
      <c r="F17" s="139" t="s">
        <v>1</v>
      </c>
      <c r="G17" s="139"/>
      <c r="H17" s="139" t="s">
        <v>55</v>
      </c>
      <c r="I17" s="140" t="s">
        <v>42</v>
      </c>
      <c r="J17" s="135"/>
      <c r="K17" s="21"/>
      <c r="L17" s="139" t="s">
        <v>43</v>
      </c>
      <c r="M17" s="18"/>
      <c r="N17" s="139" t="s">
        <v>44</v>
      </c>
      <c r="O17" s="18"/>
      <c r="P17" s="18"/>
      <c r="Q17" s="139" t="s">
        <v>45</v>
      </c>
      <c r="R17" s="141"/>
      <c r="T17" s="21"/>
      <c r="U17" s="135"/>
      <c r="V17" s="135"/>
      <c r="W17" s="135"/>
      <c r="X17" s="135"/>
      <c r="Y17" s="142" t="s">
        <v>42</v>
      </c>
    </row>
    <row r="18" spans="1:25">
      <c r="A18" s="143" t="s">
        <v>57</v>
      </c>
      <c r="B18" s="20"/>
      <c r="C18" s="20"/>
      <c r="D18" s="20"/>
      <c r="E18" s="20"/>
      <c r="F18" s="144"/>
      <c r="G18" s="135"/>
      <c r="H18" s="144"/>
      <c r="I18" s="136"/>
      <c r="J18" s="20"/>
      <c r="K18" s="21" t="s">
        <v>8</v>
      </c>
      <c r="L18" s="145">
        <f>+O3</f>
        <v>2000</v>
      </c>
      <c r="M18" s="20"/>
      <c r="N18" s="146">
        <f>+O4</f>
        <v>120</v>
      </c>
      <c r="O18" s="20"/>
      <c r="P18" s="35"/>
      <c r="Q18" s="147">
        <f>+L18*N18</f>
        <v>240000</v>
      </c>
      <c r="R18" s="136"/>
      <c r="T18" s="21" t="s">
        <v>83</v>
      </c>
      <c r="U18" s="145"/>
      <c r="V18" s="146"/>
      <c r="W18" s="148"/>
      <c r="X18" s="147"/>
      <c r="Y18" s="149"/>
    </row>
    <row r="19" spans="1:25">
      <c r="A19" s="21" t="s">
        <v>58</v>
      </c>
      <c r="B19" s="20"/>
      <c r="C19" s="20"/>
      <c r="D19" s="20"/>
      <c r="E19" s="20"/>
      <c r="F19" s="144"/>
      <c r="G19" s="135"/>
      <c r="H19" s="144"/>
      <c r="I19" s="136"/>
      <c r="J19" s="20"/>
      <c r="K19" s="21" t="s">
        <v>9</v>
      </c>
      <c r="L19" s="145">
        <f>+Q3</f>
        <v>3000</v>
      </c>
      <c r="M19" s="20"/>
      <c r="N19" s="146">
        <f>+Q4</f>
        <v>195</v>
      </c>
      <c r="O19" s="20"/>
      <c r="P19" s="20"/>
      <c r="Q19" s="150">
        <f>+L19*N19</f>
        <v>585000</v>
      </c>
      <c r="R19" s="136"/>
      <c r="T19" s="21" t="s">
        <v>8</v>
      </c>
      <c r="U19" s="20"/>
      <c r="V19" s="30">
        <f>+W3</f>
        <v>18</v>
      </c>
      <c r="W19" s="61">
        <f>+W25</f>
        <v>43</v>
      </c>
      <c r="X19" s="31">
        <f>+E8</f>
        <v>2</v>
      </c>
      <c r="Y19" s="151">
        <f>+V19*W19*X19</f>
        <v>1548</v>
      </c>
    </row>
    <row r="20" spans="1:25" ht="16" thickBot="1">
      <c r="A20" s="21" t="s">
        <v>59</v>
      </c>
      <c r="B20" s="59">
        <f>+P29</f>
        <v>2150</v>
      </c>
      <c r="C20" s="12" t="s">
        <v>63</v>
      </c>
      <c r="D20" s="12">
        <f>+E4</f>
        <v>1.3</v>
      </c>
      <c r="E20" s="13">
        <f>+E5</f>
        <v>0</v>
      </c>
      <c r="F20" s="144">
        <f>+D20*B20</f>
        <v>2795</v>
      </c>
      <c r="G20" s="135" t="s">
        <v>64</v>
      </c>
      <c r="H20" s="144">
        <f>+B20*E20</f>
        <v>0</v>
      </c>
      <c r="I20" s="142" t="s">
        <v>65</v>
      </c>
      <c r="J20" s="135"/>
      <c r="K20" s="21" t="s">
        <v>42</v>
      </c>
      <c r="L20" s="145"/>
      <c r="M20" s="135"/>
      <c r="N20" s="135"/>
      <c r="O20" s="20"/>
      <c r="P20" s="20"/>
      <c r="Q20" s="152">
        <f>SUM(Q18:Q19)</f>
        <v>825000</v>
      </c>
      <c r="R20" s="136"/>
      <c r="T20" s="21" t="s">
        <v>9</v>
      </c>
      <c r="U20" s="20"/>
      <c r="V20" s="30">
        <f>+W3</f>
        <v>18</v>
      </c>
      <c r="W20" s="62">
        <f>+W26</f>
        <v>59</v>
      </c>
      <c r="X20" s="31">
        <f>+G8</f>
        <v>3</v>
      </c>
      <c r="Y20" s="153">
        <f>+V20*W20*X20</f>
        <v>3186</v>
      </c>
    </row>
    <row r="21" spans="1:25" ht="17" thickTop="1" thickBot="1">
      <c r="A21" s="21" t="s">
        <v>9</v>
      </c>
      <c r="B21" s="59">
        <f>+R29</f>
        <v>2950</v>
      </c>
      <c r="C21" s="12" t="s">
        <v>63</v>
      </c>
      <c r="D21" s="12">
        <f>+G4</f>
        <v>1.5</v>
      </c>
      <c r="E21" s="13">
        <f>+G5</f>
        <v>2</v>
      </c>
      <c r="F21" s="150">
        <f>+D21*B21</f>
        <v>4425</v>
      </c>
      <c r="G21" s="135" t="s">
        <v>64</v>
      </c>
      <c r="H21" s="150">
        <f>+B21*E21</f>
        <v>5900</v>
      </c>
      <c r="I21" s="142" t="s">
        <v>65</v>
      </c>
      <c r="J21" s="135"/>
      <c r="K21" s="22"/>
      <c r="L21" s="24"/>
      <c r="M21" s="24"/>
      <c r="N21" s="24"/>
      <c r="O21" s="24"/>
      <c r="P21" s="24"/>
      <c r="Q21" s="24"/>
      <c r="R21" s="154"/>
      <c r="T21" s="21" t="s">
        <v>30</v>
      </c>
      <c r="U21" s="20"/>
      <c r="V21" s="32">
        <f>+W4</f>
        <v>1.8</v>
      </c>
      <c r="W21" s="12"/>
      <c r="X21" s="33">
        <f>+P39</f>
        <v>31400</v>
      </c>
      <c r="Y21" s="153">
        <f>+V21*X21</f>
        <v>56520</v>
      </c>
    </row>
    <row r="22" spans="1:25" ht="18" thickBot="1">
      <c r="A22" s="21" t="s">
        <v>60</v>
      </c>
      <c r="B22" s="20"/>
      <c r="C22" s="20"/>
      <c r="D22" s="20"/>
      <c r="E22" s="20"/>
      <c r="F22" s="155">
        <f>SUM(F20:F21)</f>
        <v>7220</v>
      </c>
      <c r="G22" s="135" t="s">
        <v>64</v>
      </c>
      <c r="H22" s="155">
        <f>SUM(H20:H21)</f>
        <v>5900</v>
      </c>
      <c r="I22" s="142" t="s">
        <v>65</v>
      </c>
      <c r="J22" s="135"/>
      <c r="K22" s="156" t="s">
        <v>48</v>
      </c>
      <c r="L22" s="20"/>
      <c r="M22" s="20"/>
      <c r="N22" s="135" t="s">
        <v>68</v>
      </c>
      <c r="O22" s="135"/>
      <c r="P22" s="135"/>
      <c r="Q22" s="20"/>
      <c r="R22" s="142"/>
      <c r="T22" s="21" t="s">
        <v>31</v>
      </c>
      <c r="U22" s="20"/>
      <c r="V22" s="32">
        <f>+W5</f>
        <v>1.35</v>
      </c>
      <c r="W22" s="12"/>
      <c r="X22" s="63">
        <f>+U27</f>
        <v>5100</v>
      </c>
      <c r="Y22" s="157">
        <f>+V22*X22</f>
        <v>6885</v>
      </c>
    </row>
    <row r="23" spans="1:25" ht="17" thickTop="1" thickBot="1">
      <c r="A23" s="21"/>
      <c r="B23" s="20"/>
      <c r="C23" s="20"/>
      <c r="D23" s="20"/>
      <c r="E23" s="20"/>
      <c r="F23" s="144"/>
      <c r="G23" s="135"/>
      <c r="H23" s="144"/>
      <c r="I23" s="142"/>
      <c r="J23" s="135"/>
      <c r="K23" s="21"/>
      <c r="L23" s="20"/>
      <c r="M23" s="20"/>
      <c r="N23" s="137" t="s">
        <v>47</v>
      </c>
      <c r="O23" s="137"/>
      <c r="P23" s="20"/>
      <c r="Q23" s="135"/>
      <c r="R23" s="142"/>
      <c r="T23" s="21" t="s">
        <v>42</v>
      </c>
      <c r="U23" s="20"/>
      <c r="V23" s="20"/>
      <c r="W23" s="20"/>
      <c r="X23" s="20"/>
      <c r="Y23" s="158">
        <f>SUM(Y19:Y22)</f>
        <v>68139</v>
      </c>
    </row>
    <row r="24" spans="1:25" ht="31" thickTop="1">
      <c r="A24" s="143" t="s">
        <v>61</v>
      </c>
      <c r="B24" s="20"/>
      <c r="C24" s="20"/>
      <c r="D24" s="20"/>
      <c r="E24" s="20"/>
      <c r="F24" s="20"/>
      <c r="G24" s="20"/>
      <c r="H24" s="20"/>
      <c r="I24" s="142"/>
      <c r="J24" s="135"/>
      <c r="K24" s="138"/>
      <c r="L24" s="20"/>
      <c r="M24" s="20"/>
      <c r="N24" s="20"/>
      <c r="O24" s="20"/>
      <c r="P24" s="139" t="s">
        <v>8</v>
      </c>
      <c r="Q24" s="139"/>
      <c r="R24" s="140" t="s">
        <v>9</v>
      </c>
      <c r="T24" s="28" t="s">
        <v>86</v>
      </c>
      <c r="U24" s="17"/>
      <c r="V24" s="25" t="s">
        <v>84</v>
      </c>
      <c r="W24" s="26" t="s">
        <v>85</v>
      </c>
      <c r="X24" s="159"/>
      <c r="Y24" s="160"/>
    </row>
    <row r="25" spans="1:25">
      <c r="A25" s="21" t="s">
        <v>62</v>
      </c>
      <c r="B25" s="20"/>
      <c r="C25" s="20"/>
      <c r="D25" s="20"/>
      <c r="E25" s="20"/>
      <c r="F25" s="161">
        <f>+E13</f>
        <v>3219</v>
      </c>
      <c r="G25" s="20"/>
      <c r="H25" s="161">
        <f>+G13</f>
        <v>6060</v>
      </c>
      <c r="I25" s="136"/>
      <c r="J25" s="20"/>
      <c r="K25" s="21" t="s">
        <v>49</v>
      </c>
      <c r="L25" s="20"/>
      <c r="M25" s="20"/>
      <c r="N25" s="20"/>
      <c r="O25" s="20"/>
      <c r="P25" s="145">
        <f>+O3</f>
        <v>2000</v>
      </c>
      <c r="Q25" s="135"/>
      <c r="R25" s="162">
        <f>+Q3</f>
        <v>3000</v>
      </c>
      <c r="T25" s="21" t="s">
        <v>8</v>
      </c>
      <c r="U25" s="64">
        <f>+P29</f>
        <v>2150</v>
      </c>
      <c r="V25" s="20">
        <f>+Q11</f>
        <v>50</v>
      </c>
      <c r="W25" s="27">
        <f>+U25/V25</f>
        <v>43</v>
      </c>
      <c r="X25" s="159"/>
      <c r="Y25" s="160"/>
    </row>
    <row r="26" spans="1:25">
      <c r="A26" s="21" t="s">
        <v>66</v>
      </c>
      <c r="B26" s="20"/>
      <c r="C26" s="20"/>
      <c r="D26" s="20"/>
      <c r="E26" s="20"/>
      <c r="F26" s="20"/>
      <c r="G26" s="20"/>
      <c r="H26" s="20"/>
      <c r="I26" s="136"/>
      <c r="J26" s="20"/>
      <c r="K26" s="21" t="s">
        <v>50</v>
      </c>
      <c r="L26" s="20"/>
      <c r="M26" s="20"/>
      <c r="N26" s="20"/>
      <c r="O26" s="20"/>
      <c r="P26" s="163">
        <f>+O5</f>
        <v>400</v>
      </c>
      <c r="Q26" s="135"/>
      <c r="R26" s="164">
        <f>+Q5</f>
        <v>600</v>
      </c>
      <c r="T26" s="21" t="s">
        <v>9</v>
      </c>
      <c r="U26" s="65">
        <f>+R29</f>
        <v>2950</v>
      </c>
      <c r="V26" s="20">
        <f>+Q11</f>
        <v>50</v>
      </c>
      <c r="W26" s="27">
        <f>+U26/V26</f>
        <v>59</v>
      </c>
      <c r="X26" s="159"/>
      <c r="Y26" s="160"/>
    </row>
    <row r="27" spans="1:25" ht="16" thickBot="1">
      <c r="A27" s="21" t="s">
        <v>1</v>
      </c>
      <c r="B27" s="59">
        <f>+F22</f>
        <v>7220</v>
      </c>
      <c r="C27" s="12">
        <f>-E11</f>
        <v>-610</v>
      </c>
      <c r="D27" s="14">
        <f>+B27+C27</f>
        <v>6610</v>
      </c>
      <c r="E27" s="15">
        <f>+C4</f>
        <v>5.25</v>
      </c>
      <c r="F27" s="144">
        <f>+D27*E27</f>
        <v>34702.5</v>
      </c>
      <c r="G27" s="144"/>
      <c r="H27" s="144"/>
      <c r="I27" s="136"/>
      <c r="J27" s="20"/>
      <c r="K27" s="21" t="s">
        <v>51</v>
      </c>
      <c r="L27" s="20"/>
      <c r="M27" s="20"/>
      <c r="N27" s="20"/>
      <c r="O27" s="20"/>
      <c r="P27" s="144">
        <f>SUM(P25:P26)</f>
        <v>2400</v>
      </c>
      <c r="Q27" s="135"/>
      <c r="R27" s="153">
        <f>SUM(R25:R26)</f>
        <v>3600</v>
      </c>
      <c r="T27" s="22"/>
      <c r="U27" s="66">
        <f>SUM(U25:U26)</f>
        <v>5100</v>
      </c>
      <c r="V27" s="24"/>
      <c r="W27" s="29"/>
      <c r="X27" s="24"/>
      <c r="Y27" s="154"/>
    </row>
    <row r="28" spans="1:25" ht="16" thickBot="1">
      <c r="A28" s="21" t="s">
        <v>2</v>
      </c>
      <c r="B28" s="59">
        <f>+H22</f>
        <v>5900</v>
      </c>
      <c r="C28" s="16">
        <f>-G11</f>
        <v>-800</v>
      </c>
      <c r="D28" s="14">
        <f>+B28+C28</f>
        <v>5100</v>
      </c>
      <c r="E28" s="15">
        <f>+C5</f>
        <v>7.5</v>
      </c>
      <c r="F28" s="150"/>
      <c r="G28" s="144"/>
      <c r="H28" s="150">
        <f>+E28*D28</f>
        <v>38250</v>
      </c>
      <c r="I28" s="136"/>
      <c r="J28" s="20"/>
      <c r="K28" s="21" t="s">
        <v>52</v>
      </c>
      <c r="L28" s="20"/>
      <c r="M28" s="20"/>
      <c r="N28" s="20"/>
      <c r="O28" s="20"/>
      <c r="P28" s="163">
        <f>+O6</f>
        <v>250</v>
      </c>
      <c r="Q28" s="135"/>
      <c r="R28" s="164">
        <f>+Q6</f>
        <v>650</v>
      </c>
    </row>
    <row r="29" spans="1:25" ht="16" thickBot="1">
      <c r="A29" s="21" t="s">
        <v>67</v>
      </c>
      <c r="B29" s="135"/>
      <c r="C29" s="135"/>
      <c r="D29" s="20"/>
      <c r="E29" s="20"/>
      <c r="F29" s="152">
        <f>SUM(F25:F28)</f>
        <v>37921.5</v>
      </c>
      <c r="G29" s="147"/>
      <c r="H29" s="152">
        <f>SUM(H25:H28)</f>
        <v>44310</v>
      </c>
      <c r="I29" s="165">
        <f>SUM(F29:H29)</f>
        <v>82231.5</v>
      </c>
      <c r="J29" s="147"/>
      <c r="K29" s="21" t="s">
        <v>53</v>
      </c>
      <c r="L29" s="20"/>
      <c r="M29" s="20"/>
      <c r="N29" s="20"/>
      <c r="O29" s="20"/>
      <c r="P29" s="155">
        <f>+P27-P28</f>
        <v>2150</v>
      </c>
      <c r="Q29" s="135"/>
      <c r="R29" s="166">
        <f>+R27-R28</f>
        <v>2950</v>
      </c>
      <c r="T29" s="207" t="s">
        <v>209</v>
      </c>
      <c r="U29" s="208"/>
      <c r="V29" s="208"/>
      <c r="W29" s="208"/>
      <c r="X29" s="208"/>
      <c r="Y29" s="209"/>
    </row>
    <row r="30" spans="1:25" ht="17" thickTop="1" thickBot="1">
      <c r="A30" s="37"/>
      <c r="B30" s="167"/>
      <c r="C30" s="167"/>
      <c r="D30" s="24"/>
      <c r="E30" s="24"/>
      <c r="F30" s="168"/>
      <c r="G30" s="168"/>
      <c r="H30" s="168"/>
      <c r="I30" s="169"/>
      <c r="J30" s="144"/>
      <c r="K30" s="37"/>
      <c r="L30" s="24"/>
      <c r="M30" s="24"/>
      <c r="N30" s="24"/>
      <c r="O30" s="24"/>
      <c r="P30" s="168"/>
      <c r="Q30" s="167"/>
      <c r="R30" s="169"/>
      <c r="S30" s="20"/>
      <c r="T30" s="210"/>
      <c r="U30" s="211"/>
      <c r="V30" s="211"/>
      <c r="W30" s="211"/>
      <c r="X30" s="211"/>
      <c r="Y30" s="212"/>
    </row>
    <row r="31" spans="1:25" ht="17">
      <c r="A31" s="130" t="s">
        <v>88</v>
      </c>
      <c r="B31" s="132"/>
      <c r="C31" s="131" t="s">
        <v>69</v>
      </c>
      <c r="D31" s="132"/>
      <c r="E31" s="132"/>
      <c r="F31" s="131"/>
      <c r="G31" s="132"/>
      <c r="H31" s="131"/>
      <c r="I31" s="133"/>
      <c r="J31" s="20"/>
      <c r="K31" s="130" t="s">
        <v>75</v>
      </c>
      <c r="L31" s="132"/>
      <c r="M31" s="131" t="s">
        <v>76</v>
      </c>
      <c r="N31" s="131"/>
      <c r="O31" s="131"/>
      <c r="P31" s="132"/>
      <c r="Q31" s="132"/>
      <c r="R31" s="133"/>
      <c r="S31" s="20"/>
      <c r="T31" s="210"/>
      <c r="U31" s="211"/>
      <c r="V31" s="211"/>
      <c r="W31" s="211"/>
      <c r="X31" s="211"/>
      <c r="Y31" s="212"/>
    </row>
    <row r="32" spans="1:25">
      <c r="A32" s="21"/>
      <c r="B32" s="20"/>
      <c r="C32" s="20"/>
      <c r="D32" s="134" t="s">
        <v>204</v>
      </c>
      <c r="E32" s="20"/>
      <c r="F32" s="20"/>
      <c r="G32" s="135"/>
      <c r="H32" s="135"/>
      <c r="I32" s="136"/>
      <c r="J32" s="20"/>
      <c r="K32" s="21"/>
      <c r="L32" s="135"/>
      <c r="M32" s="137"/>
      <c r="N32" s="137" t="s">
        <v>204</v>
      </c>
      <c r="O32" s="135"/>
      <c r="P32" s="20"/>
      <c r="Q32" s="20"/>
      <c r="R32" s="136"/>
      <c r="S32" s="20"/>
      <c r="T32" s="210"/>
      <c r="U32" s="211"/>
      <c r="V32" s="211"/>
      <c r="W32" s="211"/>
      <c r="X32" s="211"/>
      <c r="Y32" s="212"/>
    </row>
    <row r="33" spans="1:25">
      <c r="A33" s="138"/>
      <c r="B33" s="20"/>
      <c r="C33" s="20"/>
      <c r="D33" s="20"/>
      <c r="E33" s="20"/>
      <c r="F33" s="139" t="s">
        <v>1</v>
      </c>
      <c r="G33" s="139"/>
      <c r="H33" s="139" t="s">
        <v>55</v>
      </c>
      <c r="I33" s="140" t="s">
        <v>42</v>
      </c>
      <c r="J33" s="135"/>
      <c r="K33" s="21"/>
      <c r="L33" s="135"/>
      <c r="M33" s="135"/>
      <c r="N33" s="135"/>
      <c r="O33" s="135"/>
      <c r="P33" s="20"/>
      <c r="Q33" s="20"/>
      <c r="R33" s="136"/>
      <c r="S33" s="20"/>
      <c r="T33" s="210"/>
      <c r="U33" s="211"/>
      <c r="V33" s="211"/>
      <c r="W33" s="211"/>
      <c r="X33" s="211"/>
      <c r="Y33" s="212"/>
    </row>
    <row r="34" spans="1:25">
      <c r="A34" s="143" t="s">
        <v>57</v>
      </c>
      <c r="B34" s="20"/>
      <c r="C34" s="20"/>
      <c r="D34" s="20"/>
      <c r="E34" s="20"/>
      <c r="F34" s="144"/>
      <c r="G34" s="135"/>
      <c r="H34" s="144"/>
      <c r="I34" s="136"/>
      <c r="J34" s="20"/>
      <c r="K34" s="138"/>
      <c r="L34" s="144" t="s">
        <v>78</v>
      </c>
      <c r="M34" s="170"/>
      <c r="N34" s="135" t="s">
        <v>80</v>
      </c>
      <c r="O34" s="147"/>
      <c r="P34" s="135" t="s">
        <v>42</v>
      </c>
      <c r="Q34" s="137" t="s">
        <v>89</v>
      </c>
      <c r="R34" s="142" t="s">
        <v>42</v>
      </c>
      <c r="S34" s="20"/>
      <c r="T34" s="210"/>
      <c r="U34" s="211"/>
      <c r="V34" s="211"/>
      <c r="W34" s="211"/>
      <c r="X34" s="211"/>
      <c r="Y34" s="212"/>
    </row>
    <row r="35" spans="1:25">
      <c r="A35" s="21" t="s">
        <v>70</v>
      </c>
      <c r="B35" s="20"/>
      <c r="C35" s="20"/>
      <c r="D35" s="20"/>
      <c r="E35" s="20"/>
      <c r="F35" s="64">
        <f>+F22</f>
        <v>7220</v>
      </c>
      <c r="G35" s="135" t="s">
        <v>64</v>
      </c>
      <c r="H35" s="64">
        <f>+H22</f>
        <v>5900</v>
      </c>
      <c r="I35" s="142" t="s">
        <v>65</v>
      </c>
      <c r="J35" s="135"/>
      <c r="K35" s="138"/>
      <c r="L35" s="150" t="s">
        <v>77</v>
      </c>
      <c r="M35" s="171"/>
      <c r="N35" s="139" t="s">
        <v>81</v>
      </c>
      <c r="O35" s="150"/>
      <c r="P35" s="139" t="s">
        <v>79</v>
      </c>
      <c r="Q35" s="139" t="s">
        <v>32</v>
      </c>
      <c r="R35" s="140"/>
      <c r="S35" s="20"/>
      <c r="T35" s="210"/>
      <c r="U35" s="211"/>
      <c r="V35" s="211"/>
      <c r="W35" s="211"/>
      <c r="X35" s="211"/>
      <c r="Y35" s="212"/>
    </row>
    <row r="36" spans="1:25">
      <c r="A36" s="21" t="s">
        <v>71</v>
      </c>
      <c r="B36" s="172"/>
      <c r="C36" s="20"/>
      <c r="D36" s="20"/>
      <c r="E36" s="51"/>
      <c r="F36" s="163">
        <f>+E12</f>
        <v>386</v>
      </c>
      <c r="G36" s="135" t="s">
        <v>64</v>
      </c>
      <c r="H36" s="163">
        <f>+G12</f>
        <v>295</v>
      </c>
      <c r="I36" s="142" t="s">
        <v>65</v>
      </c>
      <c r="J36" s="135"/>
      <c r="K36" s="138"/>
      <c r="L36" s="135"/>
      <c r="M36" s="135"/>
      <c r="N36" s="135"/>
      <c r="O36" s="147"/>
      <c r="P36" s="135"/>
      <c r="Q36" s="135"/>
      <c r="R36" s="142"/>
      <c r="S36" s="20"/>
      <c r="T36" s="210"/>
      <c r="U36" s="211"/>
      <c r="V36" s="211"/>
      <c r="W36" s="211"/>
      <c r="X36" s="211"/>
      <c r="Y36" s="212"/>
    </row>
    <row r="37" spans="1:25">
      <c r="A37" s="21" t="s">
        <v>72</v>
      </c>
      <c r="B37" s="172"/>
      <c r="C37" s="20"/>
      <c r="D37" s="20"/>
      <c r="E37" s="51"/>
      <c r="F37" s="144">
        <f>SUM(F35:F36)</f>
        <v>7606</v>
      </c>
      <c r="G37" s="135" t="s">
        <v>64</v>
      </c>
      <c r="H37" s="144">
        <f>SUM(H35:H36)</f>
        <v>6195</v>
      </c>
      <c r="I37" s="142" t="s">
        <v>65</v>
      </c>
      <c r="J37" s="135"/>
      <c r="K37" s="21" t="s">
        <v>8</v>
      </c>
      <c r="L37" s="64">
        <f>+P29</f>
        <v>2150</v>
      </c>
      <c r="M37" s="20"/>
      <c r="N37" s="135"/>
      <c r="O37" s="173">
        <f>+E7</f>
        <v>5</v>
      </c>
      <c r="P37" s="144">
        <f>+L37*O37</f>
        <v>10750</v>
      </c>
      <c r="Q37" s="146">
        <f>+C7</f>
        <v>15</v>
      </c>
      <c r="R37" s="151">
        <f>+P37*Q37</f>
        <v>161250</v>
      </c>
      <c r="S37" s="20"/>
      <c r="T37" s="210"/>
      <c r="U37" s="211"/>
      <c r="V37" s="211"/>
      <c r="W37" s="211"/>
      <c r="X37" s="211"/>
      <c r="Y37" s="212"/>
    </row>
    <row r="38" spans="1:25">
      <c r="A38" s="21" t="s">
        <v>73</v>
      </c>
      <c r="B38" s="20"/>
      <c r="C38" s="20"/>
      <c r="D38" s="20"/>
      <c r="E38" s="20"/>
      <c r="F38" s="163">
        <f>+E11</f>
        <v>610</v>
      </c>
      <c r="G38" s="135" t="s">
        <v>64</v>
      </c>
      <c r="H38" s="163">
        <f>+G11</f>
        <v>800</v>
      </c>
      <c r="I38" s="142" t="s">
        <v>65</v>
      </c>
      <c r="J38" s="135"/>
      <c r="K38" s="21" t="s">
        <v>9</v>
      </c>
      <c r="L38" s="64">
        <f>+R29</f>
        <v>2950</v>
      </c>
      <c r="M38" s="20"/>
      <c r="N38" s="20"/>
      <c r="O38" s="173">
        <f>+G7</f>
        <v>7</v>
      </c>
      <c r="P38" s="150">
        <f>+L38*O38</f>
        <v>20650</v>
      </c>
      <c r="Q38" s="146">
        <f>+C7</f>
        <v>15</v>
      </c>
      <c r="R38" s="157">
        <f>+P38*Q38</f>
        <v>309750</v>
      </c>
      <c r="S38" s="20"/>
      <c r="T38" s="210"/>
      <c r="U38" s="211"/>
      <c r="V38" s="211"/>
      <c r="W38" s="211"/>
      <c r="X38" s="211"/>
      <c r="Y38" s="212"/>
    </row>
    <row r="39" spans="1:25" ht="16" thickBot="1">
      <c r="A39" s="21" t="s">
        <v>74</v>
      </c>
      <c r="B39" s="20"/>
      <c r="C39" s="20"/>
      <c r="D39" s="20"/>
      <c r="E39" s="20"/>
      <c r="F39" s="155">
        <f>+F37-F38</f>
        <v>6996</v>
      </c>
      <c r="G39" s="135" t="s">
        <v>64</v>
      </c>
      <c r="H39" s="155">
        <f>+H37-H38</f>
        <v>5395</v>
      </c>
      <c r="I39" s="142" t="s">
        <v>65</v>
      </c>
      <c r="J39" s="135"/>
      <c r="K39" s="21" t="s">
        <v>42</v>
      </c>
      <c r="L39" s="135"/>
      <c r="M39" s="20"/>
      <c r="N39" s="20"/>
      <c r="O39" s="174"/>
      <c r="P39" s="155">
        <f>SUM(P37:P38)</f>
        <v>31400</v>
      </c>
      <c r="Q39" s="20"/>
      <c r="R39" s="158">
        <f>SUM(R37:R38)</f>
        <v>471000</v>
      </c>
      <c r="S39" s="20"/>
      <c r="T39" s="210"/>
      <c r="U39" s="211"/>
      <c r="V39" s="211"/>
      <c r="W39" s="211"/>
      <c r="X39" s="211"/>
      <c r="Y39" s="212"/>
    </row>
    <row r="40" spans="1:25" ht="17" thickTop="1" thickBot="1">
      <c r="A40" s="138"/>
      <c r="B40" s="20"/>
      <c r="C40" s="20"/>
      <c r="D40" s="20"/>
      <c r="E40" s="20"/>
      <c r="F40" s="20"/>
      <c r="G40" s="20"/>
      <c r="H40" s="20"/>
      <c r="I40" s="142"/>
      <c r="J40" s="135"/>
      <c r="K40" s="22"/>
      <c r="L40" s="24"/>
      <c r="M40" s="24"/>
      <c r="N40" s="24"/>
      <c r="O40" s="24"/>
      <c r="P40" s="24"/>
      <c r="Q40" s="24"/>
      <c r="R40" s="154"/>
      <c r="S40" s="20"/>
      <c r="T40" s="210"/>
      <c r="U40" s="211"/>
      <c r="V40" s="211"/>
      <c r="W40" s="211"/>
      <c r="X40" s="211"/>
      <c r="Y40" s="212"/>
    </row>
    <row r="41" spans="1:25" ht="17">
      <c r="A41" s="143" t="s">
        <v>61</v>
      </c>
      <c r="B41" s="20"/>
      <c r="C41" s="20"/>
      <c r="D41" s="20"/>
      <c r="E41" s="20"/>
      <c r="F41" s="161"/>
      <c r="G41" s="20"/>
      <c r="H41" s="161"/>
      <c r="I41" s="136"/>
      <c r="J41" s="20"/>
      <c r="K41" s="130" t="s">
        <v>87</v>
      </c>
      <c r="L41" s="132"/>
      <c r="M41" s="131" t="s">
        <v>92</v>
      </c>
      <c r="N41" s="131"/>
      <c r="O41" s="132"/>
      <c r="P41" s="132"/>
      <c r="Q41" s="132"/>
      <c r="R41" s="133"/>
      <c r="S41" s="20"/>
      <c r="T41" s="210"/>
      <c r="U41" s="211"/>
      <c r="V41" s="211"/>
      <c r="W41" s="211"/>
      <c r="X41" s="211"/>
      <c r="Y41" s="212"/>
    </row>
    <row r="42" spans="1:25">
      <c r="A42" s="21" t="s">
        <v>1</v>
      </c>
      <c r="B42" s="59">
        <f>+F39</f>
        <v>6996</v>
      </c>
      <c r="C42" s="12"/>
      <c r="D42" s="15">
        <f>+C4</f>
        <v>5.25</v>
      </c>
      <c r="E42" s="20"/>
      <c r="F42" s="147">
        <f>+B42*D42</f>
        <v>36729</v>
      </c>
      <c r="G42" s="135"/>
      <c r="H42" s="135"/>
      <c r="I42" s="136"/>
      <c r="J42" s="20"/>
      <c r="K42" s="138"/>
      <c r="L42" s="20"/>
      <c r="M42" s="137"/>
      <c r="N42" s="137" t="s">
        <v>204</v>
      </c>
      <c r="O42" s="20"/>
      <c r="P42" s="20"/>
      <c r="Q42" s="20"/>
      <c r="R42" s="136"/>
      <c r="S42" s="20"/>
      <c r="T42" s="210"/>
      <c r="U42" s="211"/>
      <c r="V42" s="211"/>
      <c r="W42" s="211"/>
      <c r="X42" s="211"/>
      <c r="Y42" s="212"/>
    </row>
    <row r="43" spans="1:25">
      <c r="A43" s="21" t="s">
        <v>2</v>
      </c>
      <c r="B43" s="60">
        <f>+H39</f>
        <v>5395</v>
      </c>
      <c r="C43" s="18"/>
      <c r="D43" s="19">
        <f>+C5</f>
        <v>7.5</v>
      </c>
      <c r="E43" s="175"/>
      <c r="F43" s="150"/>
      <c r="G43" s="144"/>
      <c r="H43" s="176">
        <f>+B43*D43</f>
        <v>40462.5</v>
      </c>
      <c r="I43" s="136"/>
      <c r="J43" s="20"/>
      <c r="K43" s="21"/>
      <c r="L43" s="135"/>
      <c r="M43" s="135"/>
      <c r="N43" s="135"/>
      <c r="O43" s="139" t="s">
        <v>8</v>
      </c>
      <c r="P43" s="139"/>
      <c r="Q43" s="139" t="s">
        <v>9</v>
      </c>
      <c r="R43" s="140"/>
      <c r="T43" s="210"/>
      <c r="U43" s="211"/>
      <c r="V43" s="211"/>
      <c r="W43" s="211"/>
      <c r="X43" s="211"/>
      <c r="Y43" s="212"/>
    </row>
    <row r="44" spans="1:25">
      <c r="A44" s="138"/>
      <c r="B44" s="144"/>
      <c r="C44" s="174"/>
      <c r="D44" s="144"/>
      <c r="E44" s="175"/>
      <c r="F44" s="144"/>
      <c r="G44" s="144"/>
      <c r="H44" s="144"/>
      <c r="I44" s="136"/>
      <c r="J44" s="20"/>
      <c r="K44" s="21"/>
      <c r="L44" s="135"/>
      <c r="M44" s="135" t="s">
        <v>93</v>
      </c>
      <c r="N44" s="135"/>
      <c r="O44" s="135" t="s">
        <v>129</v>
      </c>
      <c r="P44" s="135" t="s">
        <v>42</v>
      </c>
      <c r="Q44" s="135" t="s">
        <v>129</v>
      </c>
      <c r="R44" s="177" t="s">
        <v>42</v>
      </c>
      <c r="T44" s="210"/>
      <c r="U44" s="211"/>
      <c r="V44" s="211"/>
      <c r="W44" s="211"/>
      <c r="X44" s="211"/>
      <c r="Y44" s="212"/>
    </row>
    <row r="45" spans="1:25" ht="16" thickBot="1">
      <c r="A45" s="21" t="s">
        <v>42</v>
      </c>
      <c r="B45" s="135"/>
      <c r="C45" s="135"/>
      <c r="D45" s="20"/>
      <c r="E45" s="20"/>
      <c r="F45" s="178">
        <f>SUM(F42:F43)</f>
        <v>36729</v>
      </c>
      <c r="G45" s="147"/>
      <c r="H45" s="178">
        <f>SUM(H41:H44)</f>
        <v>40462.5</v>
      </c>
      <c r="I45" s="165">
        <f>SUM(F45:H45)</f>
        <v>77191.5</v>
      </c>
      <c r="J45" s="147"/>
      <c r="K45" s="21"/>
      <c r="L45" s="135"/>
      <c r="M45" s="139" t="s">
        <v>94</v>
      </c>
      <c r="N45" s="139"/>
      <c r="O45" s="139" t="s">
        <v>130</v>
      </c>
      <c r="P45" s="139"/>
      <c r="Q45" s="139" t="s">
        <v>130</v>
      </c>
      <c r="R45" s="140"/>
      <c r="T45" s="210"/>
      <c r="U45" s="211"/>
      <c r="V45" s="211"/>
      <c r="W45" s="211"/>
      <c r="X45" s="211"/>
      <c r="Y45" s="212"/>
    </row>
    <row r="46" spans="1:25" ht="17" thickTop="1" thickBot="1">
      <c r="A46" s="37"/>
      <c r="B46" s="167"/>
      <c r="C46" s="167"/>
      <c r="D46" s="24"/>
      <c r="E46" s="24"/>
      <c r="F46" s="168"/>
      <c r="G46" s="168"/>
      <c r="H46" s="168"/>
      <c r="I46" s="169"/>
      <c r="J46" s="144"/>
      <c r="K46" s="21" t="s">
        <v>1</v>
      </c>
      <c r="L46" s="135"/>
      <c r="M46" s="146">
        <f>+C4</f>
        <v>5.25</v>
      </c>
      <c r="N46" s="179"/>
      <c r="O46" s="174">
        <f>+E4</f>
        <v>1.3</v>
      </c>
      <c r="P46" s="170">
        <f>+O46*M46</f>
        <v>6.8250000000000002</v>
      </c>
      <c r="Q46" s="174">
        <f>+G4</f>
        <v>1.5</v>
      </c>
      <c r="R46" s="180">
        <f>+Q46*M46</f>
        <v>7.875</v>
      </c>
      <c r="T46" s="210"/>
      <c r="U46" s="211"/>
      <c r="V46" s="211"/>
      <c r="W46" s="211"/>
      <c r="X46" s="211"/>
      <c r="Y46" s="212"/>
    </row>
    <row r="47" spans="1:25" ht="17">
      <c r="A47" s="130" t="s">
        <v>105</v>
      </c>
      <c r="B47" s="132"/>
      <c r="C47" s="131" t="s">
        <v>106</v>
      </c>
      <c r="D47" s="132"/>
      <c r="E47" s="132"/>
      <c r="F47" s="132"/>
      <c r="G47" s="132"/>
      <c r="H47" s="132"/>
      <c r="I47" s="133"/>
      <c r="K47" s="21" t="s">
        <v>2</v>
      </c>
      <c r="L47" s="135"/>
      <c r="M47" s="146">
        <f>+C5</f>
        <v>7.5</v>
      </c>
      <c r="N47" s="179"/>
      <c r="O47" s="174">
        <f>+E5</f>
        <v>0</v>
      </c>
      <c r="P47" s="181">
        <f>+O47*M47</f>
        <v>0</v>
      </c>
      <c r="Q47" s="174">
        <f>+G5</f>
        <v>2</v>
      </c>
      <c r="R47" s="180">
        <f t="shared" ref="R47:R51" si="0">+Q47*M47</f>
        <v>15</v>
      </c>
      <c r="T47" s="210"/>
      <c r="U47" s="211"/>
      <c r="V47" s="211"/>
      <c r="W47" s="211"/>
      <c r="X47" s="211"/>
      <c r="Y47" s="212"/>
    </row>
    <row r="48" spans="1:25">
      <c r="A48" s="21"/>
      <c r="B48" s="18"/>
      <c r="C48" s="182" t="s">
        <v>204</v>
      </c>
      <c r="D48" s="18"/>
      <c r="E48" s="18"/>
      <c r="F48" s="18"/>
      <c r="G48" s="18"/>
      <c r="H48" s="18"/>
      <c r="I48" s="141"/>
      <c r="K48" s="21" t="s">
        <v>95</v>
      </c>
      <c r="L48" s="135"/>
      <c r="M48" s="146">
        <f>+C7</f>
        <v>15</v>
      </c>
      <c r="N48" s="179"/>
      <c r="O48" s="174">
        <f>+E7</f>
        <v>5</v>
      </c>
      <c r="P48" s="181">
        <f t="shared" ref="P48:P51" si="1">+O48*M48</f>
        <v>75</v>
      </c>
      <c r="Q48" s="174">
        <f>+G7</f>
        <v>7</v>
      </c>
      <c r="R48" s="180">
        <f t="shared" si="0"/>
        <v>105</v>
      </c>
      <c r="T48" s="210"/>
      <c r="U48" s="211"/>
      <c r="V48" s="211"/>
      <c r="W48" s="211"/>
      <c r="X48" s="211"/>
      <c r="Y48" s="212"/>
    </row>
    <row r="49" spans="1:25">
      <c r="A49" s="21" t="s">
        <v>107</v>
      </c>
      <c r="B49" s="20"/>
      <c r="C49" s="20"/>
      <c r="D49" s="20"/>
      <c r="E49" s="183" t="s">
        <v>116</v>
      </c>
      <c r="F49" s="161">
        <f>+O7</f>
        <v>23250</v>
      </c>
      <c r="G49" s="161">
        <f>+Q7</f>
        <v>92625</v>
      </c>
      <c r="H49" s="184" t="s">
        <v>117</v>
      </c>
      <c r="I49" s="151">
        <f>SUM(F49:G49)</f>
        <v>115875</v>
      </c>
      <c r="K49" s="21" t="s">
        <v>96</v>
      </c>
      <c r="L49" s="135"/>
      <c r="M49" s="146">
        <f>+W3</f>
        <v>18</v>
      </c>
      <c r="N49" s="179"/>
      <c r="O49" s="185">
        <f>+N54</f>
        <v>0.04</v>
      </c>
      <c r="P49" s="181">
        <f t="shared" si="1"/>
        <v>0.72</v>
      </c>
      <c r="Q49" s="185">
        <f>+N55</f>
        <v>0.06</v>
      </c>
      <c r="R49" s="180">
        <f t="shared" si="0"/>
        <v>1.08</v>
      </c>
      <c r="T49" s="210"/>
      <c r="U49" s="211"/>
      <c r="V49" s="211"/>
      <c r="W49" s="211"/>
      <c r="X49" s="211"/>
      <c r="Y49" s="212"/>
    </row>
    <row r="50" spans="1:25">
      <c r="A50" s="21" t="s">
        <v>108</v>
      </c>
      <c r="B50" s="20"/>
      <c r="C50" s="20"/>
      <c r="D50" s="20"/>
      <c r="E50" s="20"/>
      <c r="F50" s="20"/>
      <c r="G50" s="20"/>
      <c r="H50" s="186">
        <f>+I29</f>
        <v>82231.5</v>
      </c>
      <c r="I50" s="136"/>
      <c r="K50" s="21" t="s">
        <v>30</v>
      </c>
      <c r="L50" s="135"/>
      <c r="M50" s="146">
        <f>+W4</f>
        <v>1.8</v>
      </c>
      <c r="N50" s="179"/>
      <c r="O50" s="174">
        <f>+E7</f>
        <v>5</v>
      </c>
      <c r="P50" s="181">
        <f t="shared" si="1"/>
        <v>9</v>
      </c>
      <c r="Q50" s="174">
        <f>+G7</f>
        <v>7</v>
      </c>
      <c r="R50" s="180">
        <f t="shared" si="0"/>
        <v>12.6</v>
      </c>
      <c r="T50" s="210"/>
      <c r="U50" s="211"/>
      <c r="V50" s="211"/>
      <c r="W50" s="211"/>
      <c r="X50" s="211"/>
      <c r="Y50" s="212"/>
    </row>
    <row r="51" spans="1:25">
      <c r="A51" s="21" t="s">
        <v>109</v>
      </c>
      <c r="B51" s="20"/>
      <c r="C51" s="20"/>
      <c r="D51" s="20"/>
      <c r="E51" s="20"/>
      <c r="F51" s="20"/>
      <c r="G51" s="20"/>
      <c r="H51" s="64">
        <f>+R39</f>
        <v>471000</v>
      </c>
      <c r="I51" s="136"/>
      <c r="K51" s="21" t="s">
        <v>31</v>
      </c>
      <c r="L51" s="135"/>
      <c r="M51" s="146">
        <f>+W5</f>
        <v>1.35</v>
      </c>
      <c r="N51" s="179"/>
      <c r="O51" s="174">
        <f>+V5</f>
        <v>1</v>
      </c>
      <c r="P51" s="187">
        <f t="shared" si="1"/>
        <v>1.35</v>
      </c>
      <c r="Q51" s="174">
        <f>+V5</f>
        <v>1</v>
      </c>
      <c r="R51" s="180">
        <f t="shared" si="0"/>
        <v>1.35</v>
      </c>
      <c r="T51" s="210"/>
      <c r="U51" s="211"/>
      <c r="V51" s="211"/>
      <c r="W51" s="211"/>
      <c r="X51" s="211"/>
      <c r="Y51" s="212"/>
    </row>
    <row r="52" spans="1:25" ht="16" thickBot="1">
      <c r="A52" s="21" t="s">
        <v>110</v>
      </c>
      <c r="B52" s="20"/>
      <c r="C52" s="20"/>
      <c r="D52" s="20"/>
      <c r="E52" s="20"/>
      <c r="F52" s="20"/>
      <c r="G52" s="20"/>
      <c r="H52" s="65">
        <f>+Y23</f>
        <v>68139</v>
      </c>
      <c r="I52" s="136"/>
      <c r="K52" s="21" t="s">
        <v>42</v>
      </c>
      <c r="L52" s="135"/>
      <c r="M52" s="135"/>
      <c r="N52" s="135"/>
      <c r="O52" s="135"/>
      <c r="P52" s="188">
        <f>SUM(P46:P51)</f>
        <v>92.894999999999996</v>
      </c>
      <c r="Q52" s="135"/>
      <c r="R52" s="189">
        <f>SUM(R46:R51)</f>
        <v>142.905</v>
      </c>
      <c r="T52" s="210"/>
      <c r="U52" s="211"/>
      <c r="V52" s="211"/>
      <c r="W52" s="211"/>
      <c r="X52" s="211"/>
      <c r="Y52" s="212"/>
    </row>
    <row r="53" spans="1:25" ht="31" thickTop="1">
      <c r="A53" s="21" t="s">
        <v>111</v>
      </c>
      <c r="B53" s="20"/>
      <c r="C53" s="20"/>
      <c r="D53" s="20"/>
      <c r="E53" s="20"/>
      <c r="F53" s="20"/>
      <c r="G53" s="20"/>
      <c r="H53" s="20"/>
      <c r="I53" s="157">
        <f>SUM(H50:H52)</f>
        <v>621370.5</v>
      </c>
      <c r="K53" s="28" t="s">
        <v>86</v>
      </c>
      <c r="L53" s="25" t="s">
        <v>115</v>
      </c>
      <c r="M53" s="25" t="s">
        <v>84</v>
      </c>
      <c r="N53" s="26" t="s">
        <v>97</v>
      </c>
      <c r="O53" s="135"/>
      <c r="P53" s="135"/>
      <c r="Q53" s="135"/>
      <c r="R53" s="142"/>
      <c r="T53" s="210"/>
      <c r="U53" s="211"/>
      <c r="V53" s="211"/>
      <c r="W53" s="211"/>
      <c r="X53" s="211"/>
      <c r="Y53" s="212"/>
    </row>
    <row r="54" spans="1:25">
      <c r="A54" s="21" t="s">
        <v>112</v>
      </c>
      <c r="B54" s="20"/>
      <c r="C54" s="20"/>
      <c r="D54" s="20"/>
      <c r="E54" s="20"/>
      <c r="F54" s="20"/>
      <c r="G54" s="20"/>
      <c r="H54" s="20"/>
      <c r="I54" s="153">
        <f>SUM(I49:I53)</f>
        <v>737245.5</v>
      </c>
      <c r="K54" s="21" t="s">
        <v>8</v>
      </c>
      <c r="L54" s="174">
        <f>+E8</f>
        <v>2</v>
      </c>
      <c r="M54" s="20">
        <f>+Q11</f>
        <v>50</v>
      </c>
      <c r="N54" s="27">
        <f>+L54/M54</f>
        <v>0.04</v>
      </c>
      <c r="O54" s="20"/>
      <c r="P54" s="20"/>
      <c r="Q54" s="20"/>
      <c r="R54" s="136"/>
      <c r="T54" s="210"/>
      <c r="U54" s="211"/>
      <c r="V54" s="211"/>
      <c r="W54" s="211"/>
      <c r="X54" s="211"/>
      <c r="Y54" s="212"/>
    </row>
    <row r="55" spans="1:25" ht="16" thickBot="1">
      <c r="A55" s="21" t="s">
        <v>113</v>
      </c>
      <c r="B55" s="20"/>
      <c r="C55" s="20"/>
      <c r="D55" s="20"/>
      <c r="E55" s="20"/>
      <c r="F55" s="20"/>
      <c r="G55" s="20"/>
      <c r="H55" s="20"/>
      <c r="I55" s="190">
        <f>+R64</f>
        <v>122906</v>
      </c>
      <c r="K55" s="37" t="s">
        <v>9</v>
      </c>
      <c r="L55" s="23">
        <f>+G8</f>
        <v>3</v>
      </c>
      <c r="M55" s="24">
        <f>+Q11</f>
        <v>50</v>
      </c>
      <c r="N55" s="38">
        <f>+L55/M55</f>
        <v>0.06</v>
      </c>
      <c r="O55" s="24"/>
      <c r="P55" s="24"/>
      <c r="Q55" s="24"/>
      <c r="R55" s="154"/>
      <c r="T55" s="210"/>
      <c r="U55" s="211"/>
      <c r="V55" s="211"/>
      <c r="W55" s="211"/>
      <c r="X55" s="211"/>
      <c r="Y55" s="212"/>
    </row>
    <row r="56" spans="1:25" ht="18" thickBot="1">
      <c r="A56" s="21" t="s">
        <v>114</v>
      </c>
      <c r="B56" s="20"/>
      <c r="C56" s="20"/>
      <c r="D56" s="20"/>
      <c r="E56" s="20"/>
      <c r="F56" s="20"/>
      <c r="G56" s="20"/>
      <c r="H56" s="20"/>
      <c r="I56" s="158">
        <f>+I54-I55</f>
        <v>614339.5</v>
      </c>
      <c r="K56" s="130" t="s">
        <v>104</v>
      </c>
      <c r="L56" s="132"/>
      <c r="M56" s="131" t="s">
        <v>98</v>
      </c>
      <c r="N56" s="131"/>
      <c r="O56" s="132"/>
      <c r="P56" s="132"/>
      <c r="Q56" s="132"/>
      <c r="R56" s="133"/>
      <c r="T56" s="210"/>
      <c r="U56" s="211"/>
      <c r="V56" s="211"/>
      <c r="W56" s="211"/>
      <c r="X56" s="211"/>
      <c r="Y56" s="212"/>
    </row>
    <row r="57" spans="1:25" ht="17" thickTop="1" thickBot="1">
      <c r="A57" s="22"/>
      <c r="B57" s="24"/>
      <c r="C57" s="24"/>
      <c r="D57" s="24"/>
      <c r="E57" s="24"/>
      <c r="F57" s="24"/>
      <c r="G57" s="24"/>
      <c r="H57" s="24"/>
      <c r="I57" s="154"/>
      <c r="K57" s="138"/>
      <c r="L57" s="20"/>
      <c r="M57" s="137" t="s">
        <v>204</v>
      </c>
      <c r="N57" s="20"/>
      <c r="O57" s="20"/>
      <c r="P57" s="20"/>
      <c r="Q57" s="20"/>
      <c r="R57" s="136"/>
      <c r="T57" s="210"/>
      <c r="U57" s="211"/>
      <c r="V57" s="211"/>
      <c r="W57" s="211"/>
      <c r="X57" s="211"/>
      <c r="Y57" s="212"/>
    </row>
    <row r="58" spans="1:25" ht="17">
      <c r="A58" s="130" t="s">
        <v>119</v>
      </c>
      <c r="B58" s="132"/>
      <c r="C58" s="131" t="s">
        <v>118</v>
      </c>
      <c r="D58" s="132"/>
      <c r="E58" s="132"/>
      <c r="F58" s="132"/>
      <c r="G58" s="132"/>
      <c r="H58" s="132"/>
      <c r="I58" s="133"/>
      <c r="K58" s="138"/>
      <c r="L58" s="139" t="s">
        <v>102</v>
      </c>
      <c r="M58" s="191"/>
      <c r="N58" s="139" t="s">
        <v>103</v>
      </c>
      <c r="O58" s="139"/>
      <c r="P58" s="139"/>
      <c r="Q58" s="192"/>
      <c r="R58" s="193" t="s">
        <v>42</v>
      </c>
      <c r="T58" s="210"/>
      <c r="U58" s="211"/>
      <c r="V58" s="211"/>
      <c r="W58" s="211"/>
      <c r="X58" s="211"/>
      <c r="Y58" s="212"/>
    </row>
    <row r="59" spans="1:25">
      <c r="A59" s="138"/>
      <c r="B59" s="20"/>
      <c r="C59" s="134" t="s">
        <v>204</v>
      </c>
      <c r="D59" s="20"/>
      <c r="E59" s="20"/>
      <c r="F59" s="20"/>
      <c r="G59" s="20"/>
      <c r="H59" s="20"/>
      <c r="I59" s="136"/>
      <c r="K59" s="194" t="s">
        <v>99</v>
      </c>
      <c r="L59" s="20"/>
      <c r="M59" s="20"/>
      <c r="N59" s="20"/>
      <c r="O59" s="20"/>
      <c r="P59" s="20"/>
      <c r="Q59" s="195"/>
      <c r="R59" s="136"/>
      <c r="T59" s="210"/>
      <c r="U59" s="211"/>
      <c r="V59" s="211"/>
      <c r="W59" s="211"/>
      <c r="X59" s="211"/>
      <c r="Y59" s="212"/>
    </row>
    <row r="60" spans="1:25">
      <c r="A60" s="138"/>
      <c r="B60" s="20"/>
      <c r="C60" s="20"/>
      <c r="D60" s="20"/>
      <c r="E60" s="20"/>
      <c r="F60" s="20"/>
      <c r="G60" s="20"/>
      <c r="H60" s="20"/>
      <c r="I60" s="140" t="s">
        <v>42</v>
      </c>
      <c r="K60" s="21" t="s">
        <v>1</v>
      </c>
      <c r="L60" s="20">
        <f>+E12</f>
        <v>386</v>
      </c>
      <c r="M60" s="20" t="s">
        <v>7</v>
      </c>
      <c r="N60" s="175">
        <f>+C4</f>
        <v>5.25</v>
      </c>
      <c r="O60" s="20"/>
      <c r="P60" s="170">
        <f>+N60*L60</f>
        <v>2026.5</v>
      </c>
      <c r="Q60" s="135"/>
      <c r="R60" s="142"/>
      <c r="T60" s="210"/>
      <c r="U60" s="211"/>
      <c r="V60" s="211"/>
      <c r="W60" s="211"/>
      <c r="X60" s="211"/>
      <c r="Y60" s="212"/>
    </row>
    <row r="61" spans="1:25">
      <c r="A61" s="21" t="s">
        <v>120</v>
      </c>
      <c r="B61" s="20"/>
      <c r="C61" s="20"/>
      <c r="D61" s="20"/>
      <c r="E61" s="20"/>
      <c r="F61" s="186">
        <f>+Q20</f>
        <v>825000</v>
      </c>
      <c r="G61" s="196" t="s">
        <v>124</v>
      </c>
      <c r="H61" s="197">
        <f>+W8</f>
        <v>0.08</v>
      </c>
      <c r="I61" s="151">
        <f>+F61*H61</f>
        <v>66000</v>
      </c>
      <c r="K61" s="21" t="s">
        <v>2</v>
      </c>
      <c r="L61" s="20">
        <f>+G12</f>
        <v>295</v>
      </c>
      <c r="M61" s="20" t="s">
        <v>65</v>
      </c>
      <c r="N61" s="175">
        <f>+C5</f>
        <v>7.5</v>
      </c>
      <c r="O61" s="20"/>
      <c r="P61" s="187">
        <f>+N61*L61</f>
        <v>2212.5</v>
      </c>
      <c r="Q61" s="135"/>
      <c r="R61" s="151">
        <f>SUM(P60:P61)</f>
        <v>4239</v>
      </c>
      <c r="T61" s="210"/>
      <c r="U61" s="211"/>
      <c r="V61" s="211"/>
      <c r="W61" s="211"/>
      <c r="X61" s="211"/>
      <c r="Y61" s="212"/>
    </row>
    <row r="62" spans="1:25">
      <c r="A62" s="138"/>
      <c r="B62" s="20"/>
      <c r="C62" s="20"/>
      <c r="D62" s="20"/>
      <c r="E62" s="20"/>
      <c r="F62" s="20"/>
      <c r="G62" s="196"/>
      <c r="H62" s="20"/>
      <c r="I62" s="136"/>
      <c r="K62" s="194" t="s">
        <v>100</v>
      </c>
      <c r="L62" s="20"/>
      <c r="M62" s="20"/>
      <c r="N62" s="20"/>
      <c r="O62" s="20"/>
      <c r="P62" s="135"/>
      <c r="Q62" s="135"/>
      <c r="R62" s="142"/>
      <c r="T62" s="210"/>
      <c r="U62" s="211"/>
      <c r="V62" s="211"/>
      <c r="W62" s="211"/>
      <c r="X62" s="211"/>
      <c r="Y62" s="212"/>
    </row>
    <row r="63" spans="1:25">
      <c r="A63" s="21" t="s">
        <v>37</v>
      </c>
      <c r="B63" s="172">
        <f>+N3</f>
        <v>5000</v>
      </c>
      <c r="C63" s="20" t="s">
        <v>123</v>
      </c>
      <c r="D63" s="20">
        <f>+Q12</f>
        <v>40</v>
      </c>
      <c r="E63" s="20" t="s">
        <v>122</v>
      </c>
      <c r="F63" s="20"/>
      <c r="G63" s="196" t="s">
        <v>124</v>
      </c>
      <c r="H63" s="175">
        <f>+W9</f>
        <v>15</v>
      </c>
      <c r="I63" s="157">
        <f>+B63/D63*H63</f>
        <v>1875</v>
      </c>
      <c r="K63" s="21" t="s">
        <v>8</v>
      </c>
      <c r="L63" s="172">
        <f>+O5</f>
        <v>400</v>
      </c>
      <c r="M63" s="20"/>
      <c r="N63" s="198">
        <f>+P52</f>
        <v>92.894999999999996</v>
      </c>
      <c r="O63" s="20"/>
      <c r="P63" s="147">
        <f>400*92.9</f>
        <v>37160</v>
      </c>
      <c r="Q63" s="135"/>
      <c r="R63" s="142"/>
      <c r="T63" s="210"/>
      <c r="U63" s="211"/>
      <c r="V63" s="211"/>
      <c r="W63" s="211"/>
      <c r="X63" s="211"/>
      <c r="Y63" s="212"/>
    </row>
    <row r="64" spans="1:25">
      <c r="A64" s="138"/>
      <c r="B64" s="20"/>
      <c r="C64" s="20"/>
      <c r="D64" s="20"/>
      <c r="E64" s="20"/>
      <c r="F64" s="20"/>
      <c r="G64" s="20"/>
      <c r="H64" s="20"/>
      <c r="I64" s="136"/>
      <c r="K64" s="21" t="s">
        <v>9</v>
      </c>
      <c r="L64" s="172">
        <f>+Q5</f>
        <v>600</v>
      </c>
      <c r="M64" s="20"/>
      <c r="N64" s="198">
        <f>+R52</f>
        <v>142.905</v>
      </c>
      <c r="O64" s="20"/>
      <c r="P64" s="147">
        <f>600*142.91</f>
        <v>85746</v>
      </c>
      <c r="Q64" s="135"/>
      <c r="R64" s="157">
        <f>SUM(P63:P64)</f>
        <v>122906</v>
      </c>
      <c r="T64" s="210"/>
      <c r="U64" s="211"/>
      <c r="V64" s="211"/>
      <c r="W64" s="211"/>
      <c r="X64" s="211"/>
      <c r="Y64" s="212"/>
    </row>
    <row r="65" spans="1:25" ht="16" thickBot="1">
      <c r="A65" s="21" t="s">
        <v>121</v>
      </c>
      <c r="B65" s="20"/>
      <c r="C65" s="20"/>
      <c r="D65" s="20"/>
      <c r="E65" s="20"/>
      <c r="F65" s="20"/>
      <c r="G65" s="20"/>
      <c r="H65" s="20"/>
      <c r="I65" s="165">
        <f>SUM(I61:I63)</f>
        <v>67875</v>
      </c>
      <c r="K65" s="21" t="s">
        <v>101</v>
      </c>
      <c r="L65" s="20"/>
      <c r="M65" s="20"/>
      <c r="N65" s="20"/>
      <c r="O65" s="20"/>
      <c r="P65" s="135"/>
      <c r="Q65" s="135"/>
      <c r="R65" s="158">
        <f>SUM(R61:R64)</f>
        <v>127145</v>
      </c>
      <c r="T65" s="210"/>
      <c r="U65" s="211"/>
      <c r="V65" s="211"/>
      <c r="W65" s="211"/>
      <c r="X65" s="211"/>
      <c r="Y65" s="212"/>
    </row>
    <row r="66" spans="1:25" ht="17" thickTop="1" thickBot="1">
      <c r="A66" s="22"/>
      <c r="B66" s="24"/>
      <c r="C66" s="24"/>
      <c r="D66" s="24"/>
      <c r="E66" s="24"/>
      <c r="F66" s="24"/>
      <c r="G66" s="24"/>
      <c r="H66" s="24"/>
      <c r="I66" s="154"/>
      <c r="K66" s="22"/>
      <c r="L66" s="24"/>
      <c r="M66" s="24"/>
      <c r="N66" s="24"/>
      <c r="O66" s="24"/>
      <c r="P66" s="167"/>
      <c r="Q66" s="167"/>
      <c r="R66" s="199"/>
      <c r="T66" s="213"/>
      <c r="U66" s="214"/>
      <c r="V66" s="214"/>
      <c r="W66" s="214"/>
      <c r="X66" s="214"/>
      <c r="Y66" s="215"/>
    </row>
  </sheetData>
  <mergeCells count="10">
    <mergeCell ref="O10:P10"/>
    <mergeCell ref="Q10:R10"/>
    <mergeCell ref="T29:Y66"/>
    <mergeCell ref="E2:H2"/>
    <mergeCell ref="E3:F3"/>
    <mergeCell ref="G3:H3"/>
    <mergeCell ref="E10:F10"/>
    <mergeCell ref="G10:H10"/>
    <mergeCell ref="O2:P2"/>
    <mergeCell ref="Q2:R2"/>
  </mergeCells>
  <printOptions horizontalCentered="1"/>
  <pageMargins left="0.1" right="0.1" top="0.25" bottom="0.1" header="0" footer="0"/>
  <pageSetup scale="54"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61"/>
  <sheetViews>
    <sheetView tabSelected="1" view="pageLayout" topLeftCell="A22" workbookViewId="0">
      <selection activeCell="G42" sqref="G42"/>
    </sheetView>
  </sheetViews>
  <sheetFormatPr baseColWidth="10" defaultColWidth="8.6640625" defaultRowHeight="15" x14ac:dyDescent="0"/>
  <cols>
    <col min="1" max="2" width="3.5" style="1" customWidth="1"/>
    <col min="3" max="3" width="8.6640625" style="1"/>
    <col min="4" max="5" width="10.83203125" style="1" bestFit="1" customWidth="1"/>
    <col min="6" max="6" width="8.6640625" style="1"/>
    <col min="7" max="7" width="9.83203125" style="1" bestFit="1" customWidth="1"/>
    <col min="8" max="8" width="1.5" style="1" customWidth="1"/>
    <col min="9" max="9" width="11.6640625" style="1" bestFit="1" customWidth="1"/>
    <col min="10" max="10" width="6.5" style="1" customWidth="1"/>
    <col min="11" max="11" width="8.6640625" style="87"/>
    <col min="12" max="14" width="8.6640625" style="86"/>
    <col min="15" max="16" width="8.6640625" style="89"/>
    <col min="17" max="16384" width="8.6640625" style="1"/>
  </cols>
  <sheetData>
    <row r="1" spans="1:16" s="68" customFormat="1" ht="18" thickBot="1">
      <c r="A1" s="67"/>
      <c r="E1" s="117" t="s">
        <v>194</v>
      </c>
      <c r="K1" s="116"/>
      <c r="L1" s="112"/>
      <c r="M1" s="112"/>
      <c r="N1" s="112"/>
      <c r="O1" s="113"/>
      <c r="P1" s="114"/>
    </row>
    <row r="2" spans="1:16" s="68" customFormat="1" ht="17">
      <c r="A2" s="34"/>
      <c r="B2" s="76"/>
      <c r="C2" s="76"/>
      <c r="D2" s="76"/>
      <c r="E2" s="76" t="s">
        <v>199</v>
      </c>
      <c r="F2" s="76"/>
      <c r="G2" s="76"/>
      <c r="H2" s="76"/>
      <c r="I2" s="76"/>
      <c r="J2" s="77"/>
      <c r="K2" s="121" t="s">
        <v>196</v>
      </c>
      <c r="L2" s="122"/>
      <c r="M2" s="122"/>
      <c r="N2" s="122"/>
      <c r="O2" s="122"/>
      <c r="P2" s="123"/>
    </row>
    <row r="3" spans="1:16">
      <c r="A3" s="78"/>
      <c r="B3" s="36"/>
      <c r="C3" s="36"/>
      <c r="D3" s="36"/>
      <c r="E3" s="70" t="s">
        <v>202</v>
      </c>
      <c r="F3" s="36"/>
      <c r="G3" s="36"/>
      <c r="H3" s="36"/>
      <c r="I3" s="36"/>
      <c r="J3" s="5"/>
      <c r="K3" s="115"/>
      <c r="L3" s="91" t="s">
        <v>177</v>
      </c>
      <c r="M3" s="91"/>
      <c r="N3" s="91"/>
      <c r="O3" s="92"/>
      <c r="P3" s="97"/>
    </row>
    <row r="4" spans="1:16">
      <c r="A4" s="6" t="s">
        <v>133</v>
      </c>
      <c r="B4" s="3"/>
      <c r="C4" s="3"/>
      <c r="D4" s="3"/>
      <c r="E4" s="3"/>
      <c r="F4" s="3"/>
      <c r="G4" s="3"/>
      <c r="H4" s="3"/>
      <c r="I4" s="69">
        <v>9435</v>
      </c>
      <c r="J4" s="5"/>
      <c r="K4" s="98" t="s">
        <v>184</v>
      </c>
      <c r="L4" s="99"/>
      <c r="M4" s="99"/>
      <c r="N4" s="99"/>
      <c r="O4" s="100"/>
      <c r="P4" s="101"/>
    </row>
    <row r="5" spans="1:16" ht="16" thickBot="1">
      <c r="A5" s="6" t="s">
        <v>138</v>
      </c>
      <c r="B5" s="3"/>
      <c r="C5" s="3"/>
      <c r="D5" s="3"/>
      <c r="E5" s="3"/>
      <c r="F5" s="3"/>
      <c r="G5" s="3"/>
      <c r="H5" s="3"/>
      <c r="I5" s="3"/>
      <c r="J5" s="5"/>
      <c r="K5" s="102" t="s">
        <v>41</v>
      </c>
      <c r="L5" s="99" t="s">
        <v>178</v>
      </c>
      <c r="M5" s="103">
        <v>0.6</v>
      </c>
      <c r="N5" s="99" t="s">
        <v>179</v>
      </c>
      <c r="O5" s="104">
        <v>825000</v>
      </c>
      <c r="P5" s="105">
        <f>+M5*O5</f>
        <v>495000</v>
      </c>
    </row>
    <row r="6" spans="1:16" ht="16" thickBot="1">
      <c r="A6" s="6"/>
      <c r="B6" s="3" t="s">
        <v>134</v>
      </c>
      <c r="C6" s="3"/>
      <c r="D6" s="3"/>
      <c r="E6" s="3"/>
      <c r="F6" s="3"/>
      <c r="G6" s="126">
        <v>313599</v>
      </c>
      <c r="H6" s="11"/>
      <c r="I6" s="3"/>
      <c r="J6" s="5"/>
      <c r="K6" s="96"/>
      <c r="L6" s="99" t="s">
        <v>180</v>
      </c>
      <c r="M6" s="103">
        <v>0.38</v>
      </c>
      <c r="N6" s="99" t="s">
        <v>179</v>
      </c>
      <c r="O6" s="100"/>
      <c r="P6" s="101"/>
    </row>
    <row r="7" spans="1:16">
      <c r="A7" s="6"/>
      <c r="B7" s="3" t="s">
        <v>135</v>
      </c>
      <c r="C7" s="3"/>
      <c r="D7" s="3"/>
      <c r="E7" s="3"/>
      <c r="F7" s="3"/>
      <c r="G7" s="42">
        <f>+P5</f>
        <v>495000</v>
      </c>
      <c r="H7" s="4"/>
      <c r="I7" s="3"/>
      <c r="J7" s="5"/>
      <c r="K7" s="96"/>
      <c r="L7" s="99" t="s">
        <v>181</v>
      </c>
      <c r="M7" s="103">
        <v>0.02</v>
      </c>
      <c r="N7" s="99" t="s">
        <v>182</v>
      </c>
      <c r="O7" s="100">
        <v>825000</v>
      </c>
      <c r="P7" s="105">
        <f>+O7*M7</f>
        <v>16500</v>
      </c>
    </row>
    <row r="8" spans="1:16" ht="16" thickBot="1">
      <c r="A8" s="6"/>
      <c r="B8" s="3"/>
      <c r="C8" s="3" t="s">
        <v>136</v>
      </c>
      <c r="D8" s="3"/>
      <c r="E8" s="3"/>
      <c r="F8" s="3"/>
      <c r="G8" s="4"/>
      <c r="H8" s="4"/>
      <c r="I8" s="39">
        <f>SUM(G6:G7)</f>
        <v>808599</v>
      </c>
      <c r="J8" s="5"/>
      <c r="K8" s="98" t="s">
        <v>185</v>
      </c>
      <c r="L8" s="99"/>
      <c r="M8" s="99"/>
      <c r="N8" s="99"/>
      <c r="O8" s="100"/>
      <c r="P8" s="101"/>
    </row>
    <row r="9" spans="1:16" ht="16" thickBot="1">
      <c r="A9" s="6" t="s">
        <v>137</v>
      </c>
      <c r="B9" s="3"/>
      <c r="C9" s="3"/>
      <c r="D9" s="3"/>
      <c r="E9" s="3"/>
      <c r="F9" s="3" t="s">
        <v>168</v>
      </c>
      <c r="G9" s="3"/>
      <c r="H9" s="3"/>
      <c r="I9" s="4">
        <f>SUM(I4:I8)</f>
        <v>818034</v>
      </c>
      <c r="J9" s="5"/>
      <c r="K9" s="102" t="s">
        <v>54</v>
      </c>
      <c r="L9" s="99" t="s">
        <v>178</v>
      </c>
      <c r="M9" s="103">
        <v>0.8</v>
      </c>
      <c r="N9" s="99" t="s">
        <v>183</v>
      </c>
      <c r="O9" s="100">
        <v>77192</v>
      </c>
      <c r="P9" s="127">
        <v>61753.599999999999</v>
      </c>
    </row>
    <row r="10" spans="1:16" ht="16" thickBot="1">
      <c r="A10" s="6" t="s">
        <v>139</v>
      </c>
      <c r="B10" s="3"/>
      <c r="C10" s="3"/>
      <c r="D10" s="3"/>
      <c r="E10" s="3"/>
      <c r="F10" s="3"/>
      <c r="G10" s="3"/>
      <c r="H10" s="3"/>
      <c r="I10" s="3"/>
      <c r="J10" s="5"/>
      <c r="K10" s="96"/>
      <c r="L10" s="99" t="s">
        <v>180</v>
      </c>
      <c r="M10" s="103">
        <v>0.2</v>
      </c>
      <c r="N10" s="99" t="s">
        <v>205</v>
      </c>
      <c r="O10" s="100"/>
      <c r="P10" s="101"/>
    </row>
    <row r="11" spans="1:16" ht="16" thickBot="1">
      <c r="A11" s="6"/>
      <c r="B11" s="3" t="s">
        <v>140</v>
      </c>
      <c r="C11" s="3"/>
      <c r="D11" s="3"/>
      <c r="E11" s="3"/>
      <c r="F11" s="3"/>
      <c r="G11" s="125">
        <v>15438</v>
      </c>
      <c r="H11" s="4"/>
      <c r="I11" s="4"/>
      <c r="J11" s="5"/>
      <c r="K11" s="98" t="s">
        <v>186</v>
      </c>
      <c r="L11" s="99"/>
      <c r="M11" s="99"/>
      <c r="N11" s="99"/>
      <c r="O11" s="100"/>
      <c r="P11" s="101"/>
    </row>
    <row r="12" spans="1:16" ht="16" thickBot="1">
      <c r="A12" s="6"/>
      <c r="B12" s="3" t="s">
        <v>141</v>
      </c>
      <c r="C12" s="3"/>
      <c r="D12" s="3"/>
      <c r="E12" s="3"/>
      <c r="F12" s="3"/>
      <c r="G12" s="202">
        <f>+P9</f>
        <v>61753.599999999999</v>
      </c>
      <c r="H12" s="4"/>
      <c r="I12" s="4"/>
      <c r="J12" s="5"/>
      <c r="K12" s="98" t="s">
        <v>195</v>
      </c>
      <c r="L12" s="99"/>
      <c r="M12" s="99"/>
      <c r="N12" s="99"/>
      <c r="O12" s="118"/>
      <c r="P12" s="101"/>
    </row>
    <row r="13" spans="1:16" ht="16" thickBot="1">
      <c r="A13" s="6"/>
      <c r="B13" s="3" t="s">
        <v>95</v>
      </c>
      <c r="C13" s="3"/>
      <c r="D13" s="3"/>
      <c r="E13" s="3"/>
      <c r="F13" s="3"/>
      <c r="G13" s="203">
        <v>471000</v>
      </c>
      <c r="H13" s="4"/>
      <c r="I13" s="93"/>
      <c r="J13" s="5"/>
      <c r="K13" s="102" t="s">
        <v>75</v>
      </c>
      <c r="L13" s="99" t="s">
        <v>191</v>
      </c>
      <c r="M13" s="99"/>
      <c r="N13" s="99"/>
      <c r="O13" s="100"/>
      <c r="P13" s="127"/>
    </row>
    <row r="14" spans="1:16">
      <c r="A14" s="6"/>
      <c r="B14" s="3" t="s">
        <v>142</v>
      </c>
      <c r="C14" s="3"/>
      <c r="D14" s="3"/>
      <c r="E14" s="3"/>
      <c r="F14" s="3"/>
      <c r="G14" s="4">
        <f>+O16</f>
        <v>47697.3</v>
      </c>
      <c r="H14" s="4"/>
      <c r="I14" s="4"/>
      <c r="J14" s="5"/>
      <c r="K14" s="98" t="s">
        <v>187</v>
      </c>
      <c r="L14" s="99"/>
      <c r="M14" s="99"/>
      <c r="N14" s="99"/>
      <c r="O14" s="100"/>
      <c r="P14" s="101"/>
    </row>
    <row r="15" spans="1:16" ht="16" thickBot="1">
      <c r="A15" s="6"/>
      <c r="B15" s="3" t="s">
        <v>143</v>
      </c>
      <c r="C15" s="3"/>
      <c r="D15" s="3"/>
      <c r="E15" s="3"/>
      <c r="F15" s="3"/>
      <c r="G15" s="4">
        <f>+O18</f>
        <v>61087.5</v>
      </c>
      <c r="H15" s="4"/>
      <c r="I15" s="4"/>
      <c r="J15" s="5"/>
      <c r="K15" s="98" t="s">
        <v>189</v>
      </c>
      <c r="L15" s="99"/>
      <c r="M15" s="99"/>
      <c r="N15" s="99"/>
      <c r="O15" s="100"/>
      <c r="P15" s="101"/>
    </row>
    <row r="16" spans="1:16" ht="16" thickBot="1">
      <c r="A16" s="6"/>
      <c r="B16" s="3" t="s">
        <v>144</v>
      </c>
      <c r="C16" s="3"/>
      <c r="D16" s="3"/>
      <c r="E16" s="3"/>
      <c r="F16" s="3"/>
      <c r="G16" s="125">
        <v>10800</v>
      </c>
      <c r="H16" s="4"/>
      <c r="I16" s="4"/>
      <c r="J16" s="5"/>
      <c r="K16" s="102" t="s">
        <v>82</v>
      </c>
      <c r="L16" s="99"/>
      <c r="M16" s="99">
        <v>68139</v>
      </c>
      <c r="N16" s="103">
        <v>0.7</v>
      </c>
      <c r="O16" s="127">
        <v>47697.3</v>
      </c>
      <c r="P16" s="101"/>
    </row>
    <row r="17" spans="1:16" ht="16" thickBot="1">
      <c r="A17" s="6"/>
      <c r="B17" s="3" t="s">
        <v>145</v>
      </c>
      <c r="C17" s="3"/>
      <c r="D17" s="3"/>
      <c r="E17" s="3"/>
      <c r="F17" s="3"/>
      <c r="G17" s="125">
        <v>15000</v>
      </c>
      <c r="H17" s="4"/>
      <c r="I17" s="4"/>
      <c r="J17" s="5"/>
      <c r="K17" s="98" t="s">
        <v>190</v>
      </c>
      <c r="L17" s="99"/>
      <c r="M17" s="99"/>
      <c r="N17" s="103"/>
      <c r="O17" s="100"/>
      <c r="P17" s="101"/>
    </row>
    <row r="18" spans="1:16" ht="16" thickBot="1">
      <c r="A18" s="6"/>
      <c r="B18" s="3"/>
      <c r="C18" s="3" t="s">
        <v>146</v>
      </c>
      <c r="D18" s="3"/>
      <c r="E18" s="3"/>
      <c r="F18" s="3"/>
      <c r="G18" s="4"/>
      <c r="H18" s="4"/>
      <c r="I18" s="4">
        <f>SUM(G11:G17)</f>
        <v>682776.4</v>
      </c>
      <c r="J18" s="5"/>
      <c r="K18" s="102" t="s">
        <v>119</v>
      </c>
      <c r="L18" s="99"/>
      <c r="M18" s="99">
        <v>67875</v>
      </c>
      <c r="N18" s="103">
        <v>0.9</v>
      </c>
      <c r="O18" s="127">
        <v>61087.5</v>
      </c>
      <c r="P18" s="101"/>
    </row>
    <row r="19" spans="1:16">
      <c r="A19" s="6" t="s">
        <v>148</v>
      </c>
      <c r="B19" s="3"/>
      <c r="C19" s="3"/>
      <c r="D19" s="3"/>
      <c r="E19" s="3"/>
      <c r="F19" s="3"/>
      <c r="G19" s="3"/>
      <c r="H19" s="3"/>
      <c r="I19" s="90">
        <f>+P20</f>
        <v>750</v>
      </c>
      <c r="J19" s="5"/>
      <c r="K19" s="98" t="s">
        <v>188</v>
      </c>
      <c r="L19" s="99"/>
      <c r="M19" s="99"/>
      <c r="N19" s="103"/>
      <c r="O19" s="100"/>
      <c r="P19" s="101"/>
    </row>
    <row r="20" spans="1:16" ht="16" thickBot="1">
      <c r="A20" s="6" t="s">
        <v>147</v>
      </c>
      <c r="B20" s="3"/>
      <c r="C20" s="3"/>
      <c r="D20" s="3"/>
      <c r="E20" s="3"/>
      <c r="F20" s="3"/>
      <c r="G20" s="3"/>
      <c r="H20" s="3"/>
      <c r="I20" s="40">
        <f>+I9-I18-I19</f>
        <v>134507.59999999998</v>
      </c>
      <c r="J20" s="5"/>
      <c r="K20" s="96"/>
      <c r="L20" s="99"/>
      <c r="M20" s="99">
        <v>150000</v>
      </c>
      <c r="N20" s="103">
        <v>0.06</v>
      </c>
      <c r="O20" s="100">
        <v>12</v>
      </c>
      <c r="P20" s="105">
        <f>+M20*N20/O20</f>
        <v>750</v>
      </c>
    </row>
    <row r="21" spans="1:16" ht="17" thickTop="1" thickBot="1">
      <c r="A21" s="7"/>
      <c r="B21" s="8"/>
      <c r="C21" s="8"/>
      <c r="D21" s="8"/>
      <c r="E21" s="8"/>
      <c r="F21" s="8"/>
      <c r="G21" s="8"/>
      <c r="H21" s="8"/>
      <c r="I21" s="8"/>
      <c r="J21" s="9"/>
      <c r="K21" s="96"/>
      <c r="L21" s="99"/>
      <c r="M21" s="99"/>
      <c r="N21" s="99"/>
      <c r="O21" s="100"/>
      <c r="P21" s="101"/>
    </row>
    <row r="22" spans="1:16" s="68" customFormat="1" ht="18" thickBot="1">
      <c r="A22" s="58"/>
      <c r="B22" s="119"/>
      <c r="C22" s="119"/>
      <c r="D22" s="119"/>
      <c r="E22" s="119"/>
      <c r="F22" s="119"/>
      <c r="G22" s="119"/>
      <c r="H22" s="119"/>
      <c r="I22" s="119"/>
      <c r="J22" s="120"/>
      <c r="K22" s="96"/>
      <c r="L22" s="99"/>
      <c r="M22" s="99"/>
      <c r="N22" s="99"/>
      <c r="O22" s="100"/>
      <c r="P22" s="101"/>
    </row>
    <row r="23" spans="1:16" ht="17">
      <c r="A23" s="41"/>
      <c r="B23" s="10"/>
      <c r="C23" s="76"/>
      <c r="D23" s="76" t="s">
        <v>200</v>
      </c>
      <c r="E23" s="10"/>
      <c r="F23" s="10"/>
      <c r="G23" s="10"/>
      <c r="H23" s="10"/>
      <c r="I23" s="10"/>
      <c r="J23" s="84" t="s">
        <v>155</v>
      </c>
      <c r="K23" s="98"/>
      <c r="L23" s="99"/>
      <c r="M23" s="99"/>
      <c r="N23" s="99"/>
      <c r="O23" s="100"/>
      <c r="P23" s="101"/>
    </row>
    <row r="24" spans="1:16">
      <c r="A24" s="78"/>
      <c r="B24" s="36"/>
      <c r="C24" s="71"/>
      <c r="D24" s="71" t="s">
        <v>203</v>
      </c>
      <c r="E24" s="36"/>
      <c r="F24" s="36"/>
      <c r="G24" s="36"/>
      <c r="H24" s="36"/>
      <c r="I24" s="36"/>
      <c r="J24" s="85" t="s">
        <v>156</v>
      </c>
      <c r="K24" s="96"/>
      <c r="L24" s="99"/>
      <c r="M24" s="99"/>
      <c r="N24" s="99"/>
      <c r="O24" s="100"/>
      <c r="P24" s="101"/>
    </row>
    <row r="25" spans="1:16" ht="16" thickBot="1">
      <c r="A25" s="6" t="s">
        <v>157</v>
      </c>
      <c r="B25" s="3"/>
      <c r="C25" s="3"/>
      <c r="D25" s="3"/>
      <c r="E25" s="3"/>
      <c r="F25" s="3"/>
      <c r="G25" s="3"/>
      <c r="H25" s="3"/>
      <c r="I25" s="94">
        <f>+O5</f>
        <v>825000</v>
      </c>
      <c r="J25" s="79">
        <f>+I25/$I$25</f>
        <v>1</v>
      </c>
      <c r="K25" s="102" t="s">
        <v>41</v>
      </c>
      <c r="L25" s="99"/>
      <c r="M25" s="99"/>
      <c r="N25" s="99"/>
      <c r="O25" s="100"/>
      <c r="P25" s="101"/>
    </row>
    <row r="26" spans="1:16" ht="16" thickBot="1">
      <c r="A26" s="6" t="s">
        <v>114</v>
      </c>
      <c r="B26" s="3"/>
      <c r="C26" s="3"/>
      <c r="D26" s="3"/>
      <c r="E26" s="3"/>
      <c r="F26" s="3"/>
      <c r="G26" s="3"/>
      <c r="H26" s="3"/>
      <c r="I26" s="125"/>
      <c r="J26" s="80">
        <f t="shared" ref="J26:J27" si="0">+I26/$I$25</f>
        <v>0</v>
      </c>
      <c r="K26" s="102" t="s">
        <v>105</v>
      </c>
      <c r="L26" s="99"/>
      <c r="M26" s="99"/>
      <c r="N26" s="99"/>
      <c r="O26" s="100"/>
      <c r="P26" s="101"/>
    </row>
    <row r="27" spans="1:16" ht="16" thickBot="1">
      <c r="A27" s="6" t="s">
        <v>149</v>
      </c>
      <c r="B27" s="3"/>
      <c r="C27" s="3"/>
      <c r="D27" s="3"/>
      <c r="E27" s="3"/>
      <c r="F27" s="3"/>
      <c r="G27" s="11"/>
      <c r="H27" s="11"/>
      <c r="I27" s="4">
        <f>+I25-I26</f>
        <v>825000</v>
      </c>
      <c r="J27" s="79">
        <f t="shared" si="0"/>
        <v>1</v>
      </c>
      <c r="K27" s="96"/>
      <c r="L27" s="99"/>
      <c r="M27" s="99"/>
      <c r="N27" s="99"/>
      <c r="O27" s="100"/>
      <c r="P27" s="101"/>
    </row>
    <row r="28" spans="1:16" ht="16" thickBot="1">
      <c r="A28" s="6" t="s">
        <v>150</v>
      </c>
      <c r="B28" s="3"/>
      <c r="C28" s="3"/>
      <c r="D28" s="3"/>
      <c r="E28" s="3"/>
      <c r="F28" s="3"/>
      <c r="G28" s="126"/>
      <c r="H28" s="11"/>
      <c r="I28" s="3"/>
      <c r="J28" s="5"/>
      <c r="K28" s="102" t="s">
        <v>119</v>
      </c>
      <c r="L28" s="99"/>
      <c r="M28" s="99"/>
      <c r="N28" s="99"/>
      <c r="O28" s="100"/>
      <c r="P28" s="101"/>
    </row>
    <row r="29" spans="1:16">
      <c r="A29" s="6" t="s">
        <v>151</v>
      </c>
      <c r="B29" s="3"/>
      <c r="C29" s="3"/>
      <c r="D29" s="3"/>
      <c r="E29" s="3"/>
      <c r="F29" s="3"/>
      <c r="G29" s="88">
        <f>+P7</f>
        <v>16500</v>
      </c>
      <c r="H29" s="4"/>
      <c r="I29" s="4"/>
      <c r="J29" s="5"/>
      <c r="K29" s="96"/>
      <c r="L29" s="99"/>
      <c r="M29" s="99"/>
      <c r="N29" s="99"/>
      <c r="O29" s="100"/>
      <c r="P29" s="101"/>
    </row>
    <row r="30" spans="1:16">
      <c r="A30" s="6" t="s">
        <v>152</v>
      </c>
      <c r="B30" s="3"/>
      <c r="C30" s="3"/>
      <c r="D30" s="3"/>
      <c r="E30" s="3"/>
      <c r="F30" s="3"/>
      <c r="G30" s="90">
        <f>+P20</f>
        <v>750</v>
      </c>
      <c r="H30" s="3"/>
      <c r="I30" s="3"/>
      <c r="J30" s="5"/>
      <c r="K30" s="96"/>
      <c r="L30" s="99"/>
      <c r="M30" s="99"/>
      <c r="N30" s="99"/>
      <c r="O30" s="100"/>
      <c r="P30" s="101"/>
    </row>
    <row r="31" spans="1:16">
      <c r="A31" s="6"/>
      <c r="B31" s="3" t="s">
        <v>154</v>
      </c>
      <c r="C31" s="3"/>
      <c r="D31" s="3"/>
      <c r="E31" s="3"/>
      <c r="F31" s="3"/>
      <c r="G31" s="3"/>
      <c r="H31" s="3"/>
      <c r="I31" s="39">
        <f>SUM(G28:G30)</f>
        <v>17250</v>
      </c>
      <c r="J31" s="79">
        <f t="shared" ref="J31:J32" si="1">+I31/$I$25</f>
        <v>2.0909090909090908E-2</v>
      </c>
      <c r="K31" s="96"/>
      <c r="L31" s="99"/>
      <c r="M31" s="99"/>
      <c r="N31" s="99"/>
      <c r="O31" s="100"/>
      <c r="P31" s="101"/>
    </row>
    <row r="32" spans="1:16" ht="16" thickBot="1">
      <c r="A32" s="6" t="s">
        <v>153</v>
      </c>
      <c r="B32" s="3"/>
      <c r="C32" s="3"/>
      <c r="D32" s="3"/>
      <c r="E32" s="3"/>
      <c r="F32" s="3"/>
      <c r="G32" s="3"/>
      <c r="H32" s="3"/>
      <c r="I32" s="40">
        <f>+I27-I31</f>
        <v>807750</v>
      </c>
      <c r="J32" s="79">
        <f t="shared" si="1"/>
        <v>0.97909090909090912</v>
      </c>
      <c r="K32" s="96"/>
      <c r="L32" s="99"/>
      <c r="M32" s="99"/>
      <c r="N32" s="99"/>
      <c r="O32" s="100"/>
      <c r="P32" s="101"/>
    </row>
    <row r="33" spans="1:18" ht="17" thickTop="1" thickBot="1">
      <c r="A33" s="7"/>
      <c r="B33" s="8"/>
      <c r="C33" s="8"/>
      <c r="D33" s="8"/>
      <c r="E33" s="8"/>
      <c r="F33" s="8"/>
      <c r="G33" s="8"/>
      <c r="H33" s="8"/>
      <c r="I33" s="8"/>
      <c r="J33" s="9"/>
      <c r="K33" s="96"/>
      <c r="L33" s="99"/>
      <c r="M33" s="99"/>
      <c r="N33" s="99"/>
      <c r="O33" s="100"/>
      <c r="P33" s="101"/>
    </row>
    <row r="34" spans="1:18" ht="17">
      <c r="A34" s="41"/>
      <c r="B34" s="10"/>
      <c r="C34" s="76"/>
      <c r="D34" s="76" t="s">
        <v>201</v>
      </c>
      <c r="E34" s="10"/>
      <c r="F34" s="10"/>
      <c r="G34" s="10"/>
      <c r="H34" s="10"/>
      <c r="I34" s="10"/>
      <c r="J34" s="82" t="s">
        <v>158</v>
      </c>
      <c r="K34" s="96"/>
      <c r="L34" s="99"/>
      <c r="M34" s="99"/>
      <c r="N34" s="99"/>
      <c r="O34" s="100"/>
      <c r="P34" s="101"/>
    </row>
    <row r="35" spans="1:18">
      <c r="A35" s="78"/>
      <c r="B35" s="36"/>
      <c r="C35" s="71"/>
      <c r="D35" s="70"/>
      <c r="E35" s="70" t="s">
        <v>202</v>
      </c>
      <c r="F35" s="36"/>
      <c r="G35" s="36"/>
      <c r="H35" s="36"/>
      <c r="I35" s="36"/>
      <c r="J35" s="83" t="s">
        <v>159</v>
      </c>
      <c r="K35" s="96"/>
      <c r="L35" s="99"/>
      <c r="M35" s="99"/>
      <c r="N35" s="99"/>
      <c r="O35" s="100"/>
      <c r="P35" s="101"/>
    </row>
    <row r="36" spans="1:18" ht="8" customHeight="1">
      <c r="A36" s="6"/>
      <c r="B36" s="3"/>
      <c r="C36" s="72"/>
      <c r="D36" s="73"/>
      <c r="E36" s="73"/>
      <c r="F36" s="3"/>
      <c r="G36" s="3"/>
      <c r="H36" s="3"/>
      <c r="I36" s="3"/>
      <c r="J36" s="81"/>
      <c r="K36" s="96"/>
      <c r="L36" s="99"/>
      <c r="M36" s="99"/>
      <c r="N36" s="99"/>
      <c r="O36" s="100"/>
      <c r="P36" s="101"/>
      <c r="Q36" s="2"/>
      <c r="R36" s="2"/>
    </row>
    <row r="37" spans="1:18">
      <c r="A37" s="6"/>
      <c r="B37" s="3"/>
      <c r="C37" s="72"/>
      <c r="D37" s="73"/>
      <c r="E37" s="74" t="s">
        <v>159</v>
      </c>
      <c r="F37" s="3"/>
      <c r="G37" s="3"/>
      <c r="H37" s="3"/>
      <c r="I37" s="3"/>
      <c r="J37" s="81"/>
      <c r="K37" s="96"/>
      <c r="L37" s="99"/>
      <c r="M37" s="99"/>
      <c r="N37" s="99"/>
      <c r="O37" s="100"/>
      <c r="P37" s="101"/>
    </row>
    <row r="38" spans="1:18" ht="16" thickBot="1">
      <c r="A38" s="6" t="s">
        <v>160</v>
      </c>
      <c r="B38" s="3"/>
      <c r="C38" s="3"/>
      <c r="D38" s="3"/>
      <c r="E38" s="3"/>
      <c r="F38" s="3"/>
      <c r="G38" s="3"/>
      <c r="H38" s="3"/>
      <c r="I38" s="11">
        <f>+I20</f>
        <v>134507.59999999998</v>
      </c>
      <c r="J38" s="79">
        <f>+I38/$I$47</f>
        <v>0.1165129446796612</v>
      </c>
      <c r="K38" s="96"/>
      <c r="L38" s="99"/>
      <c r="M38" s="99"/>
      <c r="N38" s="103"/>
      <c r="O38" s="100"/>
      <c r="P38" s="101"/>
    </row>
    <row r="39" spans="1:18" ht="16" thickBot="1">
      <c r="A39" s="6" t="s">
        <v>161</v>
      </c>
      <c r="B39" s="3"/>
      <c r="C39" s="3"/>
      <c r="D39" s="3"/>
      <c r="E39" s="3"/>
      <c r="F39" s="3"/>
      <c r="G39" s="11">
        <v>330000</v>
      </c>
      <c r="H39" s="3"/>
      <c r="I39" s="3"/>
      <c r="J39" s="5"/>
      <c r="K39" s="96"/>
      <c r="L39" s="99" t="s">
        <v>208</v>
      </c>
      <c r="M39" s="99">
        <v>825000</v>
      </c>
      <c r="N39" s="103">
        <v>0.4</v>
      </c>
      <c r="O39" s="127">
        <v>330000</v>
      </c>
      <c r="P39" s="101"/>
    </row>
    <row r="40" spans="1:18">
      <c r="A40" s="6" t="s">
        <v>162</v>
      </c>
      <c r="B40" s="3"/>
      <c r="C40" s="3"/>
      <c r="D40" s="3"/>
      <c r="E40" s="3"/>
      <c r="F40" s="3"/>
      <c r="G40" s="42">
        <f>+P7</f>
        <v>16500</v>
      </c>
      <c r="H40" s="4"/>
      <c r="I40" s="4">
        <f>+G39-G40</f>
        <v>313500</v>
      </c>
      <c r="J40" s="79">
        <f>+I40/$I$47</f>
        <v>0.27155943721450532</v>
      </c>
      <c r="K40" s="96"/>
      <c r="L40" s="99"/>
      <c r="M40" s="99"/>
      <c r="N40" s="103"/>
      <c r="O40" s="100"/>
      <c r="P40" s="101"/>
    </row>
    <row r="41" spans="1:18" ht="16" thickBot="1">
      <c r="A41" s="6" t="s">
        <v>163</v>
      </c>
      <c r="B41" s="3"/>
      <c r="C41" s="3"/>
      <c r="D41" s="3"/>
      <c r="E41" s="3"/>
      <c r="F41" s="3"/>
      <c r="G41" s="4"/>
      <c r="H41" s="4"/>
      <c r="I41" s="4"/>
      <c r="J41" s="5"/>
      <c r="K41" s="96"/>
      <c r="L41" s="99"/>
      <c r="M41" s="99"/>
      <c r="N41" s="103"/>
      <c r="O41" s="100"/>
      <c r="P41" s="101"/>
    </row>
    <row r="42" spans="1:18" ht="16" thickBot="1">
      <c r="A42" s="6"/>
      <c r="B42" s="3" t="s">
        <v>164</v>
      </c>
      <c r="C42" s="3"/>
      <c r="D42" s="3"/>
      <c r="E42" s="3"/>
      <c r="F42" s="3"/>
      <c r="G42" s="125" t="s">
        <v>211</v>
      </c>
      <c r="H42" s="4"/>
      <c r="I42" s="4"/>
      <c r="J42" s="5"/>
      <c r="K42" s="102" t="s">
        <v>87</v>
      </c>
      <c r="L42" s="99"/>
      <c r="M42" s="99"/>
      <c r="N42" s="103"/>
      <c r="O42" s="100"/>
      <c r="P42" s="101"/>
    </row>
    <row r="43" spans="1:18" ht="16" thickBot="1">
      <c r="A43" s="6"/>
      <c r="B43" s="3" t="s">
        <v>100</v>
      </c>
      <c r="C43" s="3"/>
      <c r="D43" s="3"/>
      <c r="E43" s="3"/>
      <c r="F43" s="3"/>
      <c r="G43" s="125"/>
      <c r="H43" s="4"/>
      <c r="I43" s="4">
        <f>SUM(G42:G43)</f>
        <v>0</v>
      </c>
      <c r="J43" s="79">
        <f>+I43/$I$47</f>
        <v>0</v>
      </c>
      <c r="K43" s="102" t="s">
        <v>87</v>
      </c>
      <c r="L43" s="99"/>
      <c r="M43" s="99"/>
      <c r="N43" s="103"/>
      <c r="O43" s="100"/>
      <c r="P43" s="101"/>
    </row>
    <row r="44" spans="1:18" ht="8" customHeight="1">
      <c r="A44" s="6"/>
      <c r="B44" s="3"/>
      <c r="C44" s="3"/>
      <c r="D44" s="3"/>
      <c r="E44" s="3"/>
      <c r="F44" s="3"/>
      <c r="G44" s="4"/>
      <c r="H44" s="4"/>
      <c r="I44" s="4"/>
      <c r="J44" s="5"/>
      <c r="K44" s="96"/>
      <c r="L44" s="99"/>
      <c r="M44" s="99"/>
      <c r="N44" s="103"/>
      <c r="O44" s="100"/>
      <c r="P44" s="101"/>
    </row>
    <row r="45" spans="1:18">
      <c r="A45" s="6" t="s">
        <v>165</v>
      </c>
      <c r="B45" s="3"/>
      <c r="C45" s="3"/>
      <c r="D45" s="3"/>
      <c r="E45" s="3"/>
      <c r="F45" s="3"/>
      <c r="G45" s="203">
        <v>870000</v>
      </c>
      <c r="H45" s="4"/>
      <c r="I45" s="4"/>
      <c r="J45" s="5"/>
      <c r="K45" s="96"/>
      <c r="L45" s="99"/>
      <c r="M45" s="99" t="s">
        <v>192</v>
      </c>
      <c r="N45" s="106" t="s">
        <v>193</v>
      </c>
      <c r="O45" s="201">
        <v>136335</v>
      </c>
      <c r="P45" s="101"/>
    </row>
    <row r="46" spans="1:18">
      <c r="A46" s="6" t="s">
        <v>166</v>
      </c>
      <c r="B46" s="3"/>
      <c r="C46" s="3"/>
      <c r="D46" s="3"/>
      <c r="E46" s="3"/>
      <c r="F46" s="3"/>
      <c r="G46" s="42">
        <f>+O48</f>
        <v>163564.20000000001</v>
      </c>
      <c r="H46" s="4"/>
      <c r="I46" s="39">
        <f>+G45-G46</f>
        <v>706435.8</v>
      </c>
      <c r="J46" s="80">
        <f>+I46/$I$47</f>
        <v>0.61192761810583363</v>
      </c>
      <c r="K46" s="96"/>
      <c r="L46" s="99" t="s">
        <v>206</v>
      </c>
      <c r="M46" s="99">
        <v>68139</v>
      </c>
      <c r="N46" s="103">
        <v>0.3</v>
      </c>
      <c r="O46" s="118">
        <f>+N46*M46</f>
        <v>20441.7</v>
      </c>
      <c r="P46" s="101"/>
    </row>
    <row r="47" spans="1:18" ht="16" thickBot="1">
      <c r="A47" s="6" t="s">
        <v>167</v>
      </c>
      <c r="B47" s="3"/>
      <c r="C47" s="3"/>
      <c r="D47" s="3"/>
      <c r="E47" s="3"/>
      <c r="F47" s="3"/>
      <c r="G47" s="3"/>
      <c r="H47" s="3"/>
      <c r="I47" s="40">
        <f>SUM(I38:I46)</f>
        <v>1154443.3999999999</v>
      </c>
      <c r="J47" s="79">
        <f>+I47/$I$47</f>
        <v>1</v>
      </c>
      <c r="K47" s="96"/>
      <c r="L47" s="99" t="s">
        <v>207</v>
      </c>
      <c r="M47" s="99">
        <v>67875</v>
      </c>
      <c r="N47" s="103">
        <v>0.1</v>
      </c>
      <c r="O47" s="204">
        <f>+N47*M47</f>
        <v>6787.5</v>
      </c>
      <c r="P47" s="101"/>
    </row>
    <row r="48" spans="1:18" ht="16" thickTop="1">
      <c r="A48" s="6"/>
      <c r="B48" s="3"/>
      <c r="C48" s="3"/>
      <c r="D48" s="3"/>
      <c r="E48" s="3"/>
      <c r="F48" s="3"/>
      <c r="G48" s="3"/>
      <c r="H48" s="3"/>
      <c r="I48" s="3"/>
      <c r="J48" s="5"/>
      <c r="K48" s="96"/>
      <c r="L48" s="99"/>
      <c r="M48" s="99"/>
      <c r="N48" s="99"/>
      <c r="O48" s="104">
        <f>SUM(O45:O47)</f>
        <v>163564.20000000001</v>
      </c>
      <c r="P48" s="101"/>
    </row>
    <row r="49" spans="1:16" ht="16" thickBot="1">
      <c r="A49" s="6"/>
      <c r="B49" s="3"/>
      <c r="C49" s="3"/>
      <c r="D49" s="75" t="s">
        <v>169</v>
      </c>
      <c r="E49" s="3"/>
      <c r="F49" s="3"/>
      <c r="G49" s="3"/>
      <c r="H49" s="3"/>
      <c r="I49" s="3"/>
      <c r="J49" s="5"/>
      <c r="K49" s="96"/>
      <c r="L49" s="124" t="s">
        <v>197</v>
      </c>
      <c r="M49" s="99"/>
      <c r="N49" s="103"/>
      <c r="O49" s="100"/>
      <c r="P49" s="101"/>
    </row>
    <row r="50" spans="1:16" ht="16" thickBot="1">
      <c r="A50" s="6" t="s">
        <v>170</v>
      </c>
      <c r="B50" s="3"/>
      <c r="C50" s="3"/>
      <c r="D50" s="3"/>
      <c r="E50" s="3"/>
      <c r="F50" s="3"/>
      <c r="G50" s="3"/>
      <c r="H50" s="3"/>
      <c r="I50" s="11">
        <f>+O50</f>
        <v>15438</v>
      </c>
      <c r="J50" s="79">
        <f>+I50/$I$47</f>
        <v>1.3372678123500901E-2</v>
      </c>
      <c r="K50" s="96"/>
      <c r="L50" s="99"/>
      <c r="M50" s="100">
        <f>+O9</f>
        <v>77192</v>
      </c>
      <c r="N50" s="103">
        <v>0.2</v>
      </c>
      <c r="O50" s="127">
        <v>15438</v>
      </c>
      <c r="P50" s="101"/>
    </row>
    <row r="51" spans="1:16">
      <c r="A51" s="6" t="s">
        <v>171</v>
      </c>
      <c r="B51" s="3"/>
      <c r="C51" s="3"/>
      <c r="D51" s="3"/>
      <c r="E51" s="3"/>
      <c r="F51" s="3"/>
      <c r="G51" s="3"/>
      <c r="H51" s="3"/>
      <c r="I51" s="88">
        <f>+P20</f>
        <v>750</v>
      </c>
      <c r="J51" s="79">
        <f>+I51/$I$47</f>
        <v>6.4966372539355336E-4</v>
      </c>
      <c r="K51" s="96"/>
      <c r="L51" s="99"/>
      <c r="M51" s="99"/>
      <c r="N51" s="103"/>
      <c r="O51" s="100"/>
      <c r="P51" s="101"/>
    </row>
    <row r="52" spans="1:16" ht="16" thickBot="1">
      <c r="A52" s="6" t="s">
        <v>172</v>
      </c>
      <c r="B52" s="3"/>
      <c r="C52" s="3"/>
      <c r="D52" s="3"/>
      <c r="E52" s="3"/>
      <c r="F52" s="3"/>
      <c r="G52" s="3"/>
      <c r="H52" s="3"/>
      <c r="I52" s="203">
        <v>150000</v>
      </c>
      <c r="J52" s="79">
        <f t="shared" ref="J52:J54" si="2">+I52/$I$47</f>
        <v>0.12993274507871067</v>
      </c>
      <c r="K52" s="96"/>
      <c r="L52" s="99"/>
      <c r="M52" s="99"/>
      <c r="N52" s="99"/>
      <c r="O52" s="100"/>
      <c r="P52" s="101"/>
    </row>
    <row r="53" spans="1:16" ht="16" thickBot="1">
      <c r="A53" s="6" t="s">
        <v>173</v>
      </c>
      <c r="B53" s="3"/>
      <c r="C53" s="3"/>
      <c r="D53" s="3"/>
      <c r="E53" s="3"/>
      <c r="F53" s="3"/>
      <c r="G53" s="3"/>
      <c r="H53" s="3"/>
      <c r="I53" s="125">
        <v>300000</v>
      </c>
      <c r="J53" s="79">
        <f t="shared" si="2"/>
        <v>0.25986549015742133</v>
      </c>
      <c r="K53" s="96"/>
      <c r="L53" s="99" t="s">
        <v>176</v>
      </c>
      <c r="M53" s="99" t="s">
        <v>145</v>
      </c>
      <c r="N53" s="99" t="s">
        <v>153</v>
      </c>
      <c r="O53" s="100"/>
      <c r="P53" s="101"/>
    </row>
    <row r="54" spans="1:16">
      <c r="A54" s="6" t="s">
        <v>174</v>
      </c>
      <c r="B54" s="3"/>
      <c r="C54" s="3"/>
      <c r="D54" s="3"/>
      <c r="E54" s="3"/>
      <c r="F54" s="3"/>
      <c r="G54" s="3"/>
      <c r="H54" s="3"/>
      <c r="I54" s="42">
        <f>+O54</f>
        <v>1491654</v>
      </c>
      <c r="J54" s="80">
        <f t="shared" si="2"/>
        <v>1.2920979928509273</v>
      </c>
      <c r="K54" s="96"/>
      <c r="L54" s="99">
        <v>698904</v>
      </c>
      <c r="M54" s="100">
        <f>-G17</f>
        <v>-15000</v>
      </c>
      <c r="N54" s="95">
        <f>+I32</f>
        <v>807750</v>
      </c>
      <c r="O54" s="104">
        <f>SUM(L54:N54)</f>
        <v>1491654</v>
      </c>
      <c r="P54" s="101"/>
    </row>
    <row r="55" spans="1:16" ht="16" thickBot="1">
      <c r="A55" s="6" t="s">
        <v>175</v>
      </c>
      <c r="B55" s="3"/>
      <c r="C55" s="3"/>
      <c r="D55" s="3"/>
      <c r="E55" s="3"/>
      <c r="F55" s="3"/>
      <c r="G55" s="3"/>
      <c r="H55" s="3"/>
      <c r="I55" s="40">
        <f>SUM(I50:I54)</f>
        <v>1957842</v>
      </c>
      <c r="J55" s="79">
        <f>+I55/$I$47</f>
        <v>1.6959185699359536</v>
      </c>
      <c r="K55" s="96"/>
      <c r="L55" s="99"/>
      <c r="M55" s="99"/>
      <c r="N55" s="107"/>
      <c r="O55" s="100"/>
      <c r="P55" s="101"/>
    </row>
    <row r="56" spans="1:16" ht="17" thickTop="1" thickBot="1">
      <c r="A56" s="7"/>
      <c r="B56" s="8"/>
      <c r="C56" s="8"/>
      <c r="D56" s="8"/>
      <c r="E56" s="8"/>
      <c r="F56" s="8"/>
      <c r="G56" s="8"/>
      <c r="H56" s="8"/>
      <c r="I56" s="8"/>
      <c r="J56" s="9"/>
      <c r="K56" s="108"/>
      <c r="L56" s="109"/>
      <c r="M56" s="109"/>
      <c r="N56" s="109"/>
      <c r="O56" s="110"/>
      <c r="P56" s="111"/>
    </row>
    <row r="61" spans="1:16">
      <c r="I61" s="1" t="s">
        <v>210</v>
      </c>
    </row>
  </sheetData>
  <phoneticPr fontId="26" type="noConversion"/>
  <printOptions horizontalCentered="1" verticalCentered="1"/>
  <pageMargins left="0.1" right="0.1" top="0.25" bottom="0.1" header="0" footer="0"/>
  <pageSetup scale="75" orientation="portrait"/>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P12-36 facts</vt:lpstr>
      <vt:lpstr>Budgeted stmts</vt:lpstr>
    </vt:vector>
  </TitlesOfParts>
  <Company>Franklin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Cam Parsons</cp:lastModifiedBy>
  <cp:lastPrinted>2015-06-16T19:44:47Z</cp:lastPrinted>
  <dcterms:created xsi:type="dcterms:W3CDTF">2011-05-23T16:04:38Z</dcterms:created>
  <dcterms:modified xsi:type="dcterms:W3CDTF">2015-06-17T12:34:31Z</dcterms:modified>
</cp:coreProperties>
</file>